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Asphalt8\2017\Excel\LB\"/>
    </mc:Choice>
  </mc:AlternateContent>
  <workbookProtection workbookAlgorithmName="SHA-512" workbookHashValue="A9ksaVsUKF8suAQRuDLIErKqu9nnLv0nFvYPhx9UgkV6ANOaNHTulreHDNxlKt+hOh8sb1WCv0y7CJH1aH8BJA==" workbookSaltValue="e9EHOukm1MHMwqHnpqQawg==" workbookSpinCount="100000" lockStructure="1"/>
  <bookViews>
    <workbookView xWindow="0" yWindow="0" windowWidth="13470" windowHeight="9660"/>
  </bookViews>
  <sheets>
    <sheet name="A8 Mastery" sheetId="6" r:id="rId1"/>
    <sheet name="Tbl_Mastery" sheetId="5" r:id="rId2"/>
    <sheet name="Old Rewards" sheetId="14" r:id="rId3"/>
    <sheet name="Data Engine" sheetId="1" state="hidden" r:id="rId4"/>
    <sheet name="TRACKS" sheetId="2" state="hidden" r:id="rId5"/>
    <sheet name="Raw Data" sheetId="3" state="hidden" r:id="rId6"/>
    <sheet name="Floats" sheetId="7" state="hidden" r:id="rId7"/>
  </sheets>
  <definedNames>
    <definedName name="groups" localSheetId="5">'Raw Data'!$I$2:$I$250</definedName>
    <definedName name="names" localSheetId="5">'Raw Data'!$G$2:$G$250</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49" i="5" l="1"/>
  <c r="S249" i="5"/>
  <c r="R83" i="5"/>
  <c r="S83" i="5"/>
  <c r="R204" i="5"/>
  <c r="S204" i="5"/>
  <c r="R34" i="5"/>
  <c r="S34" i="5"/>
  <c r="T54" i="3" l="1" a="1"/>
  <c r="T54" i="3" s="1"/>
  <c r="T55" i="3" a="1"/>
  <c r="T55" i="3" s="1"/>
  <c r="T2" i="3" a="1"/>
  <c r="T2" i="3" s="1"/>
  <c r="T3" i="3" a="1"/>
  <c r="T3" i="3" s="1"/>
  <c r="T4" i="3" a="1"/>
  <c r="T4" i="3" s="1"/>
  <c r="T5" i="3" a="1"/>
  <c r="T5" i="3" s="1"/>
  <c r="T6" i="3" a="1"/>
  <c r="T6" i="3" s="1"/>
  <c r="T7" i="3" a="1"/>
  <c r="T7" i="3" s="1"/>
  <c r="T8" i="3" a="1"/>
  <c r="T8" i="3" s="1"/>
  <c r="T9" i="3" a="1"/>
  <c r="T9" i="3" s="1"/>
  <c r="T10" i="3" a="1"/>
  <c r="T10" i="3" s="1"/>
  <c r="T11" i="3" a="1"/>
  <c r="T11" i="3" s="1"/>
  <c r="T12" i="3" a="1"/>
  <c r="T12" i="3" s="1"/>
  <c r="T13" i="3" a="1"/>
  <c r="T13" i="3" s="1"/>
  <c r="T14" i="3" a="1"/>
  <c r="T14" i="3" s="1"/>
  <c r="T15" i="3" a="1"/>
  <c r="T15" i="3" s="1"/>
  <c r="T16" i="3" a="1"/>
  <c r="T16" i="3" s="1"/>
  <c r="T17" i="3" a="1"/>
  <c r="T17" i="3" s="1"/>
  <c r="T18" i="3" a="1"/>
  <c r="T18" i="3" s="1"/>
  <c r="T19" i="3" a="1"/>
  <c r="T19" i="3" s="1"/>
  <c r="T20" i="3" a="1"/>
  <c r="T20" i="3" s="1"/>
  <c r="T21" i="3" a="1"/>
  <c r="T21" i="3" s="1"/>
  <c r="T22" i="3" a="1"/>
  <c r="T22" i="3" s="1"/>
  <c r="T23" i="3" a="1"/>
  <c r="T23" i="3" s="1"/>
  <c r="T24" i="3" a="1"/>
  <c r="T24" i="3" s="1"/>
  <c r="T25" i="3" a="1"/>
  <c r="T25" i="3" s="1"/>
  <c r="T26" i="3" a="1"/>
  <c r="T26" i="3" s="1"/>
  <c r="T27" i="3" a="1"/>
  <c r="T27" i="3" s="1"/>
  <c r="T28" i="3" a="1"/>
  <c r="T28" i="3" s="1"/>
  <c r="T29" i="3" a="1"/>
  <c r="T29" i="3" s="1"/>
  <c r="T30" i="3" a="1"/>
  <c r="T30" i="3" s="1"/>
  <c r="T31" i="3" a="1"/>
  <c r="T31" i="3" s="1"/>
  <c r="T32" i="3" a="1"/>
  <c r="T32" i="3" s="1"/>
  <c r="T33" i="3" a="1"/>
  <c r="T33" i="3" s="1"/>
  <c r="T34" i="3" a="1"/>
  <c r="T34" i="3" s="1"/>
  <c r="T35" i="3" a="1"/>
  <c r="T35" i="3" s="1"/>
  <c r="T36" i="3" a="1"/>
  <c r="T36" i="3" s="1"/>
  <c r="T37" i="3" a="1"/>
  <c r="T37" i="3" s="1"/>
  <c r="T38" i="3" a="1"/>
  <c r="T38" i="3" s="1"/>
  <c r="T39" i="3" a="1"/>
  <c r="T39" i="3" s="1"/>
  <c r="T40" i="3" a="1"/>
  <c r="T40" i="3" s="1"/>
  <c r="T41" i="3" a="1"/>
  <c r="T41" i="3" s="1"/>
  <c r="T42" i="3" a="1"/>
  <c r="T42" i="3" s="1"/>
  <c r="T43" i="3" a="1"/>
  <c r="T43" i="3" s="1"/>
  <c r="T44" i="3" a="1"/>
  <c r="T44" i="3" s="1"/>
  <c r="T45" i="3" a="1"/>
  <c r="T45" i="3" s="1"/>
  <c r="T46" i="3" a="1"/>
  <c r="T46" i="3" s="1"/>
  <c r="T47" i="3" a="1"/>
  <c r="T47" i="3" s="1"/>
  <c r="T48" i="3" a="1"/>
  <c r="T48" i="3" s="1"/>
  <c r="T49" i="3" a="1"/>
  <c r="T49" i="3" s="1"/>
  <c r="T50" i="3" a="1"/>
  <c r="T50" i="3" s="1"/>
  <c r="T51" i="3" a="1"/>
  <c r="T51" i="3" s="1"/>
  <c r="T52" i="3" a="1"/>
  <c r="T52" i="3" s="1"/>
  <c r="T53" i="3" a="1"/>
  <c r="T53" i="3" s="1"/>
  <c r="S55" i="3" a="1"/>
  <c r="S55" i="3" s="1"/>
  <c r="S54" i="3" a="1"/>
  <c r="S54" i="3" s="1"/>
  <c r="R56" i="3" a="1"/>
  <c r="R56" i="3" s="1"/>
  <c r="R2" i="3" a="1"/>
  <c r="R2" i="3" s="1"/>
  <c r="R3" i="3" a="1"/>
  <c r="R3" i="3"/>
  <c r="R4" i="3" a="1"/>
  <c r="R4" i="3" s="1"/>
  <c r="R5" i="3" a="1"/>
  <c r="R5" i="3"/>
  <c r="R6" i="3" a="1"/>
  <c r="R6" i="3" s="1"/>
  <c r="R7" i="3" a="1"/>
  <c r="R7" i="3"/>
  <c r="R8" i="3" a="1"/>
  <c r="R8" i="3" s="1"/>
  <c r="R9" i="3" a="1"/>
  <c r="R9" i="3"/>
  <c r="R10" i="3" a="1"/>
  <c r="R10" i="3" s="1"/>
  <c r="R11" i="3" a="1"/>
  <c r="R11" i="3"/>
  <c r="R12" i="3" a="1"/>
  <c r="R12" i="3" s="1"/>
  <c r="R13" i="3" a="1"/>
  <c r="R13" i="3"/>
  <c r="R14" i="3" a="1"/>
  <c r="R14" i="3" s="1"/>
  <c r="R15" i="3" a="1"/>
  <c r="R15" i="3"/>
  <c r="R16" i="3" a="1"/>
  <c r="R16" i="3" s="1"/>
  <c r="R17" i="3" a="1"/>
  <c r="R17" i="3"/>
  <c r="R18" i="3" a="1"/>
  <c r="R18" i="3" s="1"/>
  <c r="R19" i="3" a="1"/>
  <c r="R19" i="3"/>
  <c r="R20" i="3" a="1"/>
  <c r="R20" i="3" s="1"/>
  <c r="R21" i="3" a="1"/>
  <c r="R21" i="3"/>
  <c r="R22" i="3" a="1"/>
  <c r="R22" i="3" s="1"/>
  <c r="R23" i="3" a="1"/>
  <c r="R23" i="3"/>
  <c r="R24" i="3" a="1"/>
  <c r="R24" i="3" s="1"/>
  <c r="R25" i="3" a="1"/>
  <c r="R25" i="3"/>
  <c r="R26" i="3" a="1"/>
  <c r="R26" i="3" s="1"/>
  <c r="R27" i="3" a="1"/>
  <c r="R27" i="3"/>
  <c r="R28" i="3" a="1"/>
  <c r="R28" i="3" s="1"/>
  <c r="R29" i="3" a="1"/>
  <c r="R29" i="3"/>
  <c r="R30" i="3" a="1"/>
  <c r="R30" i="3" s="1"/>
  <c r="R31" i="3" a="1"/>
  <c r="R31" i="3"/>
  <c r="R32" i="3" a="1"/>
  <c r="R32" i="3" s="1"/>
  <c r="R33" i="3" a="1"/>
  <c r="R33" i="3"/>
  <c r="R34" i="3" a="1"/>
  <c r="R34" i="3" s="1"/>
  <c r="R35" i="3" a="1"/>
  <c r="R35" i="3"/>
  <c r="R36" i="3" a="1"/>
  <c r="R36" i="3" s="1"/>
  <c r="R37" i="3" a="1"/>
  <c r="R37" i="3"/>
  <c r="R38" i="3" a="1"/>
  <c r="R38" i="3" s="1"/>
  <c r="R39" i="3" a="1"/>
  <c r="R39" i="3"/>
  <c r="R40" i="3" a="1"/>
  <c r="R40" i="3" s="1"/>
  <c r="R41" i="3" a="1"/>
  <c r="R41" i="3"/>
  <c r="R42" i="3" a="1"/>
  <c r="R42" i="3" s="1"/>
  <c r="R43" i="3" a="1"/>
  <c r="R43" i="3"/>
  <c r="R44" i="3" a="1"/>
  <c r="R44" i="3" s="1"/>
  <c r="R45" i="3" a="1"/>
  <c r="R45" i="3"/>
  <c r="R46" i="3" a="1"/>
  <c r="R46" i="3" s="1"/>
  <c r="R47" i="3" a="1"/>
  <c r="R47" i="3"/>
  <c r="R48" i="3" a="1"/>
  <c r="R48" i="3" s="1"/>
  <c r="R49" i="3" a="1"/>
  <c r="R49" i="3"/>
  <c r="R50" i="3" a="1"/>
  <c r="R50" i="3" s="1"/>
  <c r="R51" i="3" a="1"/>
  <c r="R51" i="3"/>
  <c r="R52" i="3" a="1"/>
  <c r="R52" i="3" s="1"/>
  <c r="R53" i="3" a="1"/>
  <c r="R53" i="3"/>
  <c r="R54" i="3" a="1"/>
  <c r="R54" i="3" s="1"/>
  <c r="R55" i="3" a="1"/>
  <c r="R55" i="3" s="1"/>
  <c r="Q56" i="3" a="1"/>
  <c r="Q56" i="3" s="1"/>
  <c r="P55" i="3" a="1"/>
  <c r="P55" i="3" s="1"/>
  <c r="P2" i="3" a="1"/>
  <c r="P2" i="3" s="1"/>
  <c r="P3" i="3" a="1"/>
  <c r="P3" i="3"/>
  <c r="P4" i="3" a="1"/>
  <c r="P4" i="3" s="1"/>
  <c r="P5" i="3" a="1"/>
  <c r="P5" i="3"/>
  <c r="P6" i="3" a="1"/>
  <c r="P6" i="3" s="1"/>
  <c r="P7" i="3" a="1"/>
  <c r="P7" i="3"/>
  <c r="P8" i="3" a="1"/>
  <c r="P8" i="3" s="1"/>
  <c r="P9" i="3" a="1"/>
  <c r="P9" i="3"/>
  <c r="P10" i="3" a="1"/>
  <c r="P10" i="3" s="1"/>
  <c r="P11" i="3" a="1"/>
  <c r="P11" i="3"/>
  <c r="P12" i="3" a="1"/>
  <c r="P12" i="3" s="1"/>
  <c r="P13" i="3" a="1"/>
  <c r="P13" i="3"/>
  <c r="P14" i="3" a="1"/>
  <c r="P14" i="3" s="1"/>
  <c r="P15" i="3" a="1"/>
  <c r="P15" i="3"/>
  <c r="P16" i="3" a="1"/>
  <c r="P16" i="3" s="1"/>
  <c r="P17" i="3" a="1"/>
  <c r="P17" i="3"/>
  <c r="P18" i="3" a="1"/>
  <c r="P18" i="3" s="1"/>
  <c r="P19" i="3" a="1"/>
  <c r="P19" i="3"/>
  <c r="P20" i="3" a="1"/>
  <c r="P20" i="3" s="1"/>
  <c r="P21" i="3" a="1"/>
  <c r="P21" i="3"/>
  <c r="P22" i="3" a="1"/>
  <c r="P22" i="3" s="1"/>
  <c r="P23" i="3" a="1"/>
  <c r="P23" i="3"/>
  <c r="P24" i="3" a="1"/>
  <c r="P24" i="3" s="1"/>
  <c r="P25" i="3" a="1"/>
  <c r="P25" i="3"/>
  <c r="P26" i="3" a="1"/>
  <c r="P26" i="3" s="1"/>
  <c r="P27" i="3" a="1"/>
  <c r="P27" i="3"/>
  <c r="P28" i="3" a="1"/>
  <c r="P28" i="3" s="1"/>
  <c r="P29" i="3" a="1"/>
  <c r="P29" i="3"/>
  <c r="P30" i="3" a="1"/>
  <c r="P30" i="3" s="1"/>
  <c r="P31" i="3" a="1"/>
  <c r="P31" i="3"/>
  <c r="P32" i="3" a="1"/>
  <c r="P32" i="3" s="1"/>
  <c r="P33" i="3" a="1"/>
  <c r="P33" i="3"/>
  <c r="P34" i="3" a="1"/>
  <c r="P34" i="3" s="1"/>
  <c r="P35" i="3" a="1"/>
  <c r="P35" i="3" s="1"/>
  <c r="P36" i="3" a="1"/>
  <c r="P36" i="3" s="1"/>
  <c r="P37" i="3" a="1"/>
  <c r="P37" i="3" s="1"/>
  <c r="P38" i="3" a="1"/>
  <c r="P38" i="3" s="1"/>
  <c r="P39" i="3" a="1"/>
  <c r="P39" i="3" s="1"/>
  <c r="P40" i="3" a="1"/>
  <c r="P40" i="3" s="1"/>
  <c r="P41" i="3" a="1"/>
  <c r="P41" i="3" s="1"/>
  <c r="P42" i="3" a="1"/>
  <c r="P42" i="3" s="1"/>
  <c r="P43" i="3" a="1"/>
  <c r="P43" i="3" s="1"/>
  <c r="P44" i="3" a="1"/>
  <c r="P44" i="3" s="1"/>
  <c r="P45" i="3" a="1"/>
  <c r="P45" i="3" s="1"/>
  <c r="P46" i="3" a="1"/>
  <c r="P46" i="3" s="1"/>
  <c r="P47" i="3" a="1"/>
  <c r="P47" i="3" s="1"/>
  <c r="P48" i="3" a="1"/>
  <c r="P48" i="3" s="1"/>
  <c r="P49" i="3" a="1"/>
  <c r="P49" i="3" s="1"/>
  <c r="P50" i="3" a="1"/>
  <c r="P50" i="3" s="1"/>
  <c r="P51" i="3" a="1"/>
  <c r="P51" i="3" s="1"/>
  <c r="P52" i="3" a="1"/>
  <c r="P52" i="3" s="1"/>
  <c r="P53" i="3" a="1"/>
  <c r="P53" i="3" s="1"/>
  <c r="P54" i="3" a="1"/>
  <c r="P54" i="3" s="1"/>
  <c r="O55" i="3" a="1"/>
  <c r="O55" i="3" s="1"/>
  <c r="H245" i="3" l="1"/>
  <c r="H244" i="3"/>
  <c r="H246" i="3"/>
  <c r="H243" i="3"/>
  <c r="J246" i="3"/>
  <c r="E246" i="3"/>
  <c r="D246" i="3"/>
  <c r="B246" i="3"/>
  <c r="C246" i="3" s="1"/>
  <c r="J245" i="3"/>
  <c r="E245" i="3"/>
  <c r="D245" i="3"/>
  <c r="B245" i="3"/>
  <c r="C245" i="3" s="1"/>
  <c r="J244" i="3"/>
  <c r="E244" i="3"/>
  <c r="D244" i="3"/>
  <c r="B244" i="3"/>
  <c r="C244" i="3" s="1"/>
  <c r="J243" i="3"/>
  <c r="E243" i="3"/>
  <c r="D243" i="3"/>
  <c r="B243" i="3"/>
  <c r="C243" i="3" s="1"/>
  <c r="U243" i="3" a="1"/>
  <c r="U243" i="3" s="1"/>
  <c r="U244" i="3" a="1"/>
  <c r="U244" i="3" s="1"/>
  <c r="U245" i="3" a="1"/>
  <c r="U245" i="3" s="1"/>
  <c r="U246" i="3" a="1"/>
  <c r="U246" i="3" s="1"/>
  <c r="F246" i="3" l="1"/>
  <c r="F245" i="3"/>
  <c r="F244" i="3"/>
  <c r="F243" i="3"/>
  <c r="R246" i="14"/>
  <c r="R245" i="14"/>
  <c r="R244" i="14"/>
  <c r="R243" i="14"/>
  <c r="R242" i="14"/>
  <c r="R241" i="14"/>
  <c r="R240" i="14"/>
  <c r="R239" i="14"/>
  <c r="R238" i="14"/>
  <c r="R237" i="14"/>
  <c r="R236" i="14"/>
  <c r="R235" i="14"/>
  <c r="R234" i="14"/>
  <c r="R233" i="14"/>
  <c r="R232" i="14"/>
  <c r="R231" i="14"/>
  <c r="R230" i="14"/>
  <c r="R229" i="14"/>
  <c r="R228" i="14"/>
  <c r="R227" i="14"/>
  <c r="R226" i="14"/>
  <c r="R225" i="14"/>
  <c r="R224" i="14"/>
  <c r="R223" i="14"/>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12" i="14"/>
  <c r="R11" i="14"/>
  <c r="R10" i="14"/>
  <c r="R9" i="14"/>
  <c r="R8" i="14"/>
  <c r="R7" i="14"/>
  <c r="R6" i="14"/>
  <c r="R5" i="14"/>
  <c r="R4" i="14"/>
  <c r="Q3" i="14"/>
  <c r="P3" i="14"/>
  <c r="O3" i="14"/>
  <c r="N3" i="14"/>
  <c r="M3" i="14"/>
  <c r="L3" i="14"/>
  <c r="K3" i="14"/>
  <c r="J3" i="14"/>
  <c r="I3" i="14"/>
  <c r="H3" i="14"/>
  <c r="G3" i="14"/>
  <c r="F3" i="14"/>
  <c r="E3" i="14"/>
  <c r="D3" i="14"/>
  <c r="U250" i="3" a="1"/>
  <c r="U250" i="3" s="1"/>
  <c r="U249" i="3" a="1"/>
  <c r="U249" i="3" s="1"/>
  <c r="U248" i="3" a="1"/>
  <c r="U248" i="3" s="1"/>
  <c r="U247" i="3" a="1"/>
  <c r="U247" i="3" s="1"/>
  <c r="U242" i="3" a="1"/>
  <c r="U242" i="3" s="1"/>
  <c r="Q55" i="3" a="1"/>
  <c r="Q55" i="3" s="1"/>
  <c r="J242" i="3"/>
  <c r="E242" i="3"/>
  <c r="B242" i="3"/>
  <c r="D242" i="3" s="1"/>
  <c r="C242" i="3" l="1"/>
  <c r="F242" i="3" s="1"/>
  <c r="S134" i="5" l="1"/>
  <c r="R134" i="5"/>
  <c r="S123" i="5"/>
  <c r="R123" i="5"/>
  <c r="S109" i="5"/>
  <c r="R109" i="5"/>
  <c r="S130" i="5"/>
  <c r="R130" i="5"/>
  <c r="S185" i="5"/>
  <c r="R185" i="5"/>
  <c r="S53" i="3" a="1"/>
  <c r="S53" i="3" s="1"/>
  <c r="S52" i="3" a="1"/>
  <c r="S52" i="3" s="1"/>
  <c r="Q54" i="3" a="1"/>
  <c r="Q54" i="3" s="1"/>
  <c r="H239" i="3"/>
  <c r="H237" i="3"/>
  <c r="H238" i="3"/>
  <c r="H241" i="3"/>
  <c r="H240" i="3"/>
  <c r="J241" i="3"/>
  <c r="E241" i="3"/>
  <c r="B241" i="3"/>
  <c r="C241" i="3" s="1"/>
  <c r="J240" i="3"/>
  <c r="E240" i="3"/>
  <c r="B240" i="3"/>
  <c r="C240" i="3" s="1"/>
  <c r="J239" i="3"/>
  <c r="E239" i="3"/>
  <c r="B239" i="3"/>
  <c r="C239" i="3" s="1"/>
  <c r="J238" i="3"/>
  <c r="E238" i="3"/>
  <c r="B238" i="3"/>
  <c r="C238" i="3" s="1"/>
  <c r="J237" i="3"/>
  <c r="E237" i="3"/>
  <c r="B237" i="3"/>
  <c r="C237" i="3" s="1"/>
  <c r="U237" i="3" a="1"/>
  <c r="U237" i="3" s="1"/>
  <c r="U238" i="3" a="1"/>
  <c r="U238" i="3" s="1"/>
  <c r="U239" i="3" a="1"/>
  <c r="U239" i="3" s="1"/>
  <c r="U240" i="3" a="1"/>
  <c r="U240" i="3" s="1"/>
  <c r="U241" i="3" a="1"/>
  <c r="U241" i="3" s="1"/>
  <c r="D237" i="3" l="1"/>
  <c r="D238" i="3"/>
  <c r="D239" i="3"/>
  <c r="D240" i="3"/>
  <c r="D241" i="3"/>
  <c r="F241" i="3"/>
  <c r="F240" i="3"/>
  <c r="F239" i="3"/>
  <c r="F238" i="3"/>
  <c r="F237" i="3"/>
  <c r="S43" i="5" l="1"/>
  <c r="R43" i="5"/>
  <c r="S95" i="5"/>
  <c r="R95" i="5"/>
  <c r="S91" i="5"/>
  <c r="R91" i="5"/>
  <c r="S186" i="5" l="1"/>
  <c r="R186" i="5"/>
  <c r="S160" i="5"/>
  <c r="R160" i="5"/>
  <c r="S96" i="5"/>
  <c r="R96" i="5"/>
  <c r="S92" i="5"/>
  <c r="R92" i="5"/>
  <c r="S64" i="5"/>
  <c r="R64" i="5"/>
  <c r="S56" i="5"/>
  <c r="R56" i="5"/>
  <c r="S52" i="5"/>
  <c r="R52" i="5"/>
  <c r="S51" i="5"/>
  <c r="R51" i="5"/>
  <c r="S31" i="5"/>
  <c r="R31" i="5"/>
  <c r="S37" i="5" l="1"/>
  <c r="R37" i="5"/>
  <c r="S248" i="5" l="1"/>
  <c r="R248" i="5"/>
  <c r="S75" i="5"/>
  <c r="R75" i="5"/>
  <c r="S202" i="5"/>
  <c r="R202" i="5"/>
  <c r="S152" i="5"/>
  <c r="R152" i="5"/>
  <c r="S213" i="5"/>
  <c r="R213" i="5"/>
  <c r="S211" i="5"/>
  <c r="R211" i="5"/>
  <c r="S172" i="5"/>
  <c r="R172" i="5"/>
  <c r="S222" i="5"/>
  <c r="R222" i="5"/>
  <c r="S146" i="5"/>
  <c r="R146" i="5"/>
  <c r="S181" i="5"/>
  <c r="R181" i="5"/>
  <c r="S140" i="5"/>
  <c r="R140" i="5"/>
  <c r="S220" i="5"/>
  <c r="R220" i="5"/>
  <c r="S106" i="5"/>
  <c r="R106" i="5"/>
  <c r="B26" i="6" l="1"/>
  <c r="U236" i="3" a="1"/>
  <c r="U236" i="3" s="1"/>
  <c r="U235" i="3" a="1"/>
  <c r="U235" i="3" s="1"/>
  <c r="U234" i="3" a="1"/>
  <c r="U234" i="3" s="1"/>
  <c r="U233" i="3" a="1"/>
  <c r="U233" i="3" s="1"/>
  <c r="U232" i="3" a="1"/>
  <c r="U232" i="3" s="1"/>
  <c r="U231" i="3" a="1"/>
  <c r="U231" i="3" s="1"/>
  <c r="U230" i="3" a="1"/>
  <c r="U230" i="3" s="1"/>
  <c r="U229" i="3" a="1"/>
  <c r="U229" i="3" s="1"/>
  <c r="U228" i="3" a="1"/>
  <c r="U228" i="3" s="1"/>
  <c r="U227" i="3" a="1"/>
  <c r="U227" i="3" s="1"/>
  <c r="U226" i="3" a="1"/>
  <c r="U226" i="3" s="1"/>
  <c r="U225" i="3" a="1"/>
  <c r="U225" i="3" s="1"/>
  <c r="U224" i="3" a="1"/>
  <c r="U224" i="3" s="1"/>
  <c r="U223" i="3" a="1"/>
  <c r="U223" i="3" s="1"/>
  <c r="U222" i="3" a="1"/>
  <c r="U222" i="3" s="1"/>
  <c r="U221" i="3" a="1"/>
  <c r="U221" i="3" s="1"/>
  <c r="U220" i="3" a="1"/>
  <c r="U220" i="3" s="1"/>
  <c r="U219" i="3" a="1"/>
  <c r="U219" i="3" s="1"/>
  <c r="U218" i="3" a="1"/>
  <c r="U218" i="3" s="1"/>
  <c r="U217" i="3" a="1"/>
  <c r="U217" i="3" s="1"/>
  <c r="U216" i="3" a="1"/>
  <c r="U216" i="3" s="1"/>
  <c r="U215" i="3" a="1"/>
  <c r="U215" i="3" s="1"/>
  <c r="U214" i="3" a="1"/>
  <c r="U214" i="3" s="1"/>
  <c r="U213" i="3" a="1"/>
  <c r="U213" i="3" s="1"/>
  <c r="U212" i="3" a="1"/>
  <c r="U212" i="3" s="1"/>
  <c r="U211" i="3" a="1"/>
  <c r="U211" i="3" s="1"/>
  <c r="U210" i="3" a="1"/>
  <c r="U210" i="3" s="1"/>
  <c r="U209" i="3" a="1"/>
  <c r="U209" i="3" s="1"/>
  <c r="U208" i="3" a="1"/>
  <c r="U208" i="3" s="1"/>
  <c r="U207" i="3" a="1"/>
  <c r="U207" i="3" s="1"/>
  <c r="U206" i="3" a="1"/>
  <c r="U206" i="3" s="1"/>
  <c r="U205" i="3" a="1"/>
  <c r="U205" i="3" s="1"/>
  <c r="U204" i="3" a="1"/>
  <c r="U204" i="3" s="1"/>
  <c r="U203" i="3" a="1"/>
  <c r="U203" i="3" s="1"/>
  <c r="U202" i="3" a="1"/>
  <c r="U202" i="3" s="1"/>
  <c r="U201" i="3" a="1"/>
  <c r="U201" i="3" s="1"/>
  <c r="U200" i="3" a="1"/>
  <c r="U200" i="3" s="1"/>
  <c r="U199" i="3" a="1"/>
  <c r="U199" i="3" s="1"/>
  <c r="U198" i="3" a="1"/>
  <c r="U198" i="3" s="1"/>
  <c r="U197" i="3" a="1"/>
  <c r="U197" i="3" s="1"/>
  <c r="U196" i="3" a="1"/>
  <c r="U196" i="3" s="1"/>
  <c r="U195" i="3" a="1"/>
  <c r="U195" i="3" s="1"/>
  <c r="U194" i="3" a="1"/>
  <c r="U194" i="3" s="1"/>
  <c r="U193" i="3" a="1"/>
  <c r="U193" i="3" s="1"/>
  <c r="U192" i="3" a="1"/>
  <c r="U192" i="3" s="1"/>
  <c r="U191" i="3" a="1"/>
  <c r="U191" i="3" s="1"/>
  <c r="U190" i="3" a="1"/>
  <c r="U190" i="3" s="1"/>
  <c r="U189" i="3" a="1"/>
  <c r="U189" i="3" s="1"/>
  <c r="U188" i="3" a="1"/>
  <c r="U188" i="3" s="1"/>
  <c r="U187" i="3" a="1"/>
  <c r="U187" i="3" s="1"/>
  <c r="U186" i="3" a="1"/>
  <c r="U186" i="3" s="1"/>
  <c r="U185" i="3" a="1"/>
  <c r="U185" i="3" s="1"/>
  <c r="U184" i="3" a="1"/>
  <c r="U184" i="3" s="1"/>
  <c r="U183" i="3" a="1"/>
  <c r="U183" i="3" s="1"/>
  <c r="U182" i="3" a="1"/>
  <c r="U182" i="3" s="1"/>
  <c r="U181" i="3" a="1"/>
  <c r="U181" i="3" s="1"/>
  <c r="U180" i="3" a="1"/>
  <c r="U180" i="3" s="1"/>
  <c r="U179" i="3" a="1"/>
  <c r="U179" i="3" s="1"/>
  <c r="U178" i="3" a="1"/>
  <c r="U178" i="3" s="1"/>
  <c r="U177" i="3" a="1"/>
  <c r="U177" i="3" s="1"/>
  <c r="U176" i="3" a="1"/>
  <c r="U176" i="3" s="1"/>
  <c r="U175" i="3" a="1"/>
  <c r="U175" i="3" s="1"/>
  <c r="U174" i="3" a="1"/>
  <c r="U174" i="3" s="1"/>
  <c r="U173" i="3" a="1"/>
  <c r="U173" i="3" s="1"/>
  <c r="U172" i="3" a="1"/>
  <c r="U172" i="3" s="1"/>
  <c r="U171" i="3" a="1"/>
  <c r="U171" i="3" s="1"/>
  <c r="U170" i="3" a="1"/>
  <c r="U170" i="3" s="1"/>
  <c r="U169" i="3" a="1"/>
  <c r="U169" i="3" s="1"/>
  <c r="U168" i="3" a="1"/>
  <c r="U168" i="3" s="1"/>
  <c r="U167" i="3" a="1"/>
  <c r="U167" i="3" s="1"/>
  <c r="U166" i="3" a="1"/>
  <c r="U166" i="3" s="1"/>
  <c r="U165" i="3" a="1"/>
  <c r="U165" i="3" s="1"/>
  <c r="U164" i="3" a="1"/>
  <c r="U164" i="3" s="1"/>
  <c r="U163" i="3" a="1"/>
  <c r="U163" i="3" s="1"/>
  <c r="U162" i="3" a="1"/>
  <c r="U162" i="3" s="1"/>
  <c r="U161" i="3" a="1"/>
  <c r="U161" i="3" s="1"/>
  <c r="U160" i="3" a="1"/>
  <c r="U160" i="3" s="1"/>
  <c r="U159" i="3" a="1"/>
  <c r="U159" i="3" s="1"/>
  <c r="U158" i="3" a="1"/>
  <c r="U158" i="3" s="1"/>
  <c r="U157" i="3" a="1"/>
  <c r="U157" i="3" s="1"/>
  <c r="U156" i="3" a="1"/>
  <c r="U156" i="3" s="1"/>
  <c r="U155" i="3" a="1"/>
  <c r="U155" i="3" s="1"/>
  <c r="U154" i="3" a="1"/>
  <c r="U154" i="3" s="1"/>
  <c r="U153" i="3" a="1"/>
  <c r="U153" i="3" s="1"/>
  <c r="U152" i="3" a="1"/>
  <c r="U152" i="3" s="1"/>
  <c r="U151" i="3" a="1"/>
  <c r="U151" i="3" s="1"/>
  <c r="U150" i="3" a="1"/>
  <c r="U150" i="3" s="1"/>
  <c r="U149" i="3" a="1"/>
  <c r="U149" i="3" s="1"/>
  <c r="U148" i="3" a="1"/>
  <c r="U148" i="3" s="1"/>
  <c r="U147" i="3" a="1"/>
  <c r="U147" i="3" s="1"/>
  <c r="U146" i="3" a="1"/>
  <c r="U146" i="3" s="1"/>
  <c r="U145" i="3" a="1"/>
  <c r="U145" i="3" s="1"/>
  <c r="U144" i="3" a="1"/>
  <c r="U144" i="3" s="1"/>
  <c r="U143" i="3" a="1"/>
  <c r="U143" i="3" s="1"/>
  <c r="U142" i="3" a="1"/>
  <c r="U142" i="3" s="1"/>
  <c r="U141" i="3" a="1"/>
  <c r="U141" i="3" s="1"/>
  <c r="U140" i="3" a="1"/>
  <c r="U140" i="3" s="1"/>
  <c r="U139" i="3" a="1"/>
  <c r="U139" i="3" s="1"/>
  <c r="U138" i="3" a="1"/>
  <c r="U138" i="3" s="1"/>
  <c r="U137" i="3" a="1"/>
  <c r="U137" i="3" s="1"/>
  <c r="U136" i="3" a="1"/>
  <c r="U136" i="3" s="1"/>
  <c r="U135" i="3" a="1"/>
  <c r="U135" i="3" s="1"/>
  <c r="U134" i="3" a="1"/>
  <c r="U134" i="3" s="1"/>
  <c r="U133" i="3" a="1"/>
  <c r="U133" i="3" s="1"/>
  <c r="U132" i="3" a="1"/>
  <c r="U132" i="3" s="1"/>
  <c r="U131" i="3" a="1"/>
  <c r="U131" i="3" s="1"/>
  <c r="U130" i="3" a="1"/>
  <c r="U130" i="3" s="1"/>
  <c r="U129" i="3" a="1"/>
  <c r="U129" i="3" s="1"/>
  <c r="U128" i="3" a="1"/>
  <c r="U128" i="3" s="1"/>
  <c r="U127" i="3" a="1"/>
  <c r="U127" i="3" s="1"/>
  <c r="U126" i="3" a="1"/>
  <c r="U126" i="3" s="1"/>
  <c r="U125" i="3" a="1"/>
  <c r="U125" i="3" s="1"/>
  <c r="U124" i="3" a="1"/>
  <c r="U124" i="3" s="1"/>
  <c r="U123" i="3" a="1"/>
  <c r="U123" i="3" s="1"/>
  <c r="U122" i="3" a="1"/>
  <c r="U122" i="3" s="1"/>
  <c r="U121" i="3" a="1"/>
  <c r="U121" i="3" s="1"/>
  <c r="U120" i="3" a="1"/>
  <c r="U120" i="3" s="1"/>
  <c r="U119" i="3" a="1"/>
  <c r="U119" i="3" s="1"/>
  <c r="U118" i="3" a="1"/>
  <c r="U118" i="3" s="1"/>
  <c r="U117" i="3" a="1"/>
  <c r="U117" i="3" s="1"/>
  <c r="U116" i="3" a="1"/>
  <c r="U116" i="3" s="1"/>
  <c r="U115" i="3" a="1"/>
  <c r="U115" i="3" s="1"/>
  <c r="U114" i="3" a="1"/>
  <c r="U114" i="3" s="1"/>
  <c r="U113" i="3" a="1"/>
  <c r="U113" i="3" s="1"/>
  <c r="U112" i="3" a="1"/>
  <c r="U112" i="3" s="1"/>
  <c r="U111" i="3" a="1"/>
  <c r="U111" i="3" s="1"/>
  <c r="U110" i="3" a="1"/>
  <c r="U110" i="3" s="1"/>
  <c r="U109" i="3" a="1"/>
  <c r="U109" i="3" s="1"/>
  <c r="U108" i="3" a="1"/>
  <c r="U108" i="3" s="1"/>
  <c r="U107" i="3" a="1"/>
  <c r="U107" i="3" s="1"/>
  <c r="U106" i="3" a="1"/>
  <c r="U106" i="3" s="1"/>
  <c r="U105" i="3" a="1"/>
  <c r="U105" i="3" s="1"/>
  <c r="U104" i="3" a="1"/>
  <c r="U104" i="3" s="1"/>
  <c r="U103" i="3" a="1"/>
  <c r="U103" i="3" s="1"/>
  <c r="U102" i="3" a="1"/>
  <c r="U102" i="3" s="1"/>
  <c r="U101" i="3" a="1"/>
  <c r="U101" i="3" s="1"/>
  <c r="U100" i="3" a="1"/>
  <c r="U100" i="3" s="1"/>
  <c r="U99" i="3" a="1"/>
  <c r="U99" i="3" s="1"/>
  <c r="U98" i="3" a="1"/>
  <c r="U98" i="3" s="1"/>
  <c r="U97" i="3" a="1"/>
  <c r="U97" i="3" s="1"/>
  <c r="U96" i="3" a="1"/>
  <c r="U96" i="3" s="1"/>
  <c r="U95" i="3" a="1"/>
  <c r="U95" i="3" s="1"/>
  <c r="U94" i="3" a="1"/>
  <c r="U94" i="3" s="1"/>
  <c r="U93" i="3" a="1"/>
  <c r="U93" i="3" s="1"/>
  <c r="U92" i="3" a="1"/>
  <c r="U92" i="3" s="1"/>
  <c r="U91" i="3" a="1"/>
  <c r="U91" i="3" s="1"/>
  <c r="U90" i="3" a="1"/>
  <c r="U90" i="3" s="1"/>
  <c r="U89" i="3" a="1"/>
  <c r="U89" i="3" s="1"/>
  <c r="U88" i="3" a="1"/>
  <c r="U88" i="3" s="1"/>
  <c r="U87" i="3" a="1"/>
  <c r="U87" i="3" s="1"/>
  <c r="U86" i="3" a="1"/>
  <c r="U86" i="3" s="1"/>
  <c r="U85" i="3" a="1"/>
  <c r="U85" i="3" s="1"/>
  <c r="U84" i="3" a="1"/>
  <c r="U84" i="3" s="1"/>
  <c r="U83" i="3" a="1"/>
  <c r="U83" i="3" s="1"/>
  <c r="U82" i="3" a="1"/>
  <c r="U82" i="3" s="1"/>
  <c r="U81" i="3" a="1"/>
  <c r="U81" i="3" s="1"/>
  <c r="U80" i="3" a="1"/>
  <c r="U80" i="3" s="1"/>
  <c r="U79" i="3" a="1"/>
  <c r="U79" i="3" s="1"/>
  <c r="U78" i="3" a="1"/>
  <c r="U78" i="3" s="1"/>
  <c r="U77" i="3" a="1"/>
  <c r="U77" i="3" s="1"/>
  <c r="U76" i="3" a="1"/>
  <c r="U76" i="3" s="1"/>
  <c r="U75" i="3" a="1"/>
  <c r="U75" i="3" s="1"/>
  <c r="U74" i="3" a="1"/>
  <c r="U74" i="3" s="1"/>
  <c r="U73" i="3" a="1"/>
  <c r="U73" i="3" s="1"/>
  <c r="U72" i="3" a="1"/>
  <c r="U72" i="3" s="1"/>
  <c r="U71" i="3" a="1"/>
  <c r="U71" i="3" s="1"/>
  <c r="U70" i="3" a="1"/>
  <c r="U70" i="3" s="1"/>
  <c r="U69" i="3" a="1"/>
  <c r="U69" i="3" s="1"/>
  <c r="U68" i="3" a="1"/>
  <c r="U68" i="3" s="1"/>
  <c r="U67" i="3" a="1"/>
  <c r="U67" i="3" s="1"/>
  <c r="U66" i="3" a="1"/>
  <c r="U66" i="3" s="1"/>
  <c r="U65" i="3" a="1"/>
  <c r="U65" i="3" s="1"/>
  <c r="U64" i="3" a="1"/>
  <c r="U64" i="3" s="1"/>
  <c r="U63" i="3" a="1"/>
  <c r="U63" i="3" s="1"/>
  <c r="U62" i="3" a="1"/>
  <c r="U62" i="3" s="1"/>
  <c r="U61" i="3" a="1"/>
  <c r="U61" i="3" s="1"/>
  <c r="U60" i="3" a="1"/>
  <c r="U60" i="3" s="1"/>
  <c r="U59" i="3" a="1"/>
  <c r="U59" i="3" s="1"/>
  <c r="U58" i="3" a="1"/>
  <c r="U58" i="3" s="1"/>
  <c r="U57" i="3" a="1"/>
  <c r="U57" i="3" s="1"/>
  <c r="U56" i="3" a="1"/>
  <c r="U56" i="3" s="1"/>
  <c r="U55" i="3" a="1"/>
  <c r="U55" i="3" s="1"/>
  <c r="U54" i="3" a="1"/>
  <c r="U54" i="3" s="1"/>
  <c r="U53" i="3" a="1"/>
  <c r="U53" i="3" s="1"/>
  <c r="U52" i="3" a="1"/>
  <c r="U52" i="3" s="1"/>
  <c r="U51" i="3" a="1"/>
  <c r="U51" i="3" s="1"/>
  <c r="U50" i="3" a="1"/>
  <c r="U50" i="3" s="1"/>
  <c r="U49" i="3" a="1"/>
  <c r="U49" i="3" s="1"/>
  <c r="U48" i="3" a="1"/>
  <c r="U48" i="3" s="1"/>
  <c r="U47" i="3" a="1"/>
  <c r="U47" i="3" s="1"/>
  <c r="U46" i="3" a="1"/>
  <c r="U46" i="3" s="1"/>
  <c r="U45" i="3" a="1"/>
  <c r="U45" i="3" s="1"/>
  <c r="U44" i="3" a="1"/>
  <c r="U44" i="3" s="1"/>
  <c r="U43" i="3" a="1"/>
  <c r="U43" i="3" s="1"/>
  <c r="U42" i="3" a="1"/>
  <c r="U42" i="3" s="1"/>
  <c r="U41" i="3" a="1"/>
  <c r="U41" i="3" s="1"/>
  <c r="U40" i="3" a="1"/>
  <c r="U40" i="3" s="1"/>
  <c r="U39" i="3" a="1"/>
  <c r="U39" i="3" s="1"/>
  <c r="U38" i="3" a="1"/>
  <c r="U38" i="3" s="1"/>
  <c r="U37" i="3" a="1"/>
  <c r="U37" i="3" s="1"/>
  <c r="U36" i="3" a="1"/>
  <c r="U36" i="3" s="1"/>
  <c r="U35" i="3" a="1"/>
  <c r="U35" i="3" s="1"/>
  <c r="U34" i="3" a="1"/>
  <c r="U34" i="3" s="1"/>
  <c r="U33" i="3" a="1"/>
  <c r="U33" i="3" s="1"/>
  <c r="U32" i="3" a="1"/>
  <c r="U32" i="3" s="1"/>
  <c r="U31" i="3" a="1"/>
  <c r="U31" i="3" s="1"/>
  <c r="U30" i="3" a="1"/>
  <c r="U30" i="3" s="1"/>
  <c r="U29" i="3" a="1"/>
  <c r="U29" i="3" s="1"/>
  <c r="U28" i="3" a="1"/>
  <c r="U28" i="3" s="1"/>
  <c r="U27" i="3" a="1"/>
  <c r="U27" i="3" s="1"/>
  <c r="U26" i="3" a="1"/>
  <c r="U26" i="3" s="1"/>
  <c r="U25" i="3" a="1"/>
  <c r="U25" i="3" s="1"/>
  <c r="U24" i="3" a="1"/>
  <c r="U24" i="3" s="1"/>
  <c r="U23" i="3" a="1"/>
  <c r="U23" i="3" s="1"/>
  <c r="U22" i="3" a="1"/>
  <c r="U22" i="3" s="1"/>
  <c r="U21" i="3" a="1"/>
  <c r="U21" i="3" s="1"/>
  <c r="U20" i="3" a="1"/>
  <c r="U20" i="3" s="1"/>
  <c r="U19" i="3" a="1"/>
  <c r="U19" i="3" s="1"/>
  <c r="U18" i="3" a="1"/>
  <c r="U18" i="3" s="1"/>
  <c r="U17" i="3" a="1"/>
  <c r="U17" i="3" s="1"/>
  <c r="U16" i="3" a="1"/>
  <c r="U16" i="3" s="1"/>
  <c r="U15" i="3" a="1"/>
  <c r="U15" i="3" s="1"/>
  <c r="U14" i="3" a="1"/>
  <c r="U14" i="3" s="1"/>
  <c r="U13" i="3" a="1"/>
  <c r="U13" i="3" s="1"/>
  <c r="U12" i="3" a="1"/>
  <c r="U12" i="3" s="1"/>
  <c r="U11" i="3" a="1"/>
  <c r="U11" i="3" s="1"/>
  <c r="U10" i="3" a="1"/>
  <c r="U10" i="3" s="1"/>
  <c r="U9" i="3" a="1"/>
  <c r="U9" i="3" s="1"/>
  <c r="U8" i="3" a="1"/>
  <c r="U8" i="3" s="1"/>
  <c r="U7" i="3" a="1"/>
  <c r="U7" i="3" s="1"/>
  <c r="U6" i="3" a="1"/>
  <c r="U6" i="3" s="1"/>
  <c r="U5" i="3" a="1"/>
  <c r="U5" i="3" s="1"/>
  <c r="U4" i="3" a="1"/>
  <c r="U4" i="3" s="1"/>
  <c r="U3" i="3" a="1"/>
  <c r="U3" i="3" s="1"/>
  <c r="U2" i="3" a="1"/>
  <c r="U2" i="3" s="1"/>
  <c r="S250" i="5" l="1"/>
  <c r="S247" i="5"/>
  <c r="S246" i="5"/>
  <c r="S245" i="5"/>
  <c r="S244" i="5"/>
  <c r="S243" i="5"/>
  <c r="S242" i="5"/>
  <c r="S241" i="5"/>
  <c r="S240" i="5"/>
  <c r="S239" i="5"/>
  <c r="S238" i="5"/>
  <c r="S237" i="5"/>
  <c r="S236" i="5"/>
  <c r="S235" i="5"/>
  <c r="S234" i="5"/>
  <c r="S233" i="5"/>
  <c r="S232" i="5"/>
  <c r="S231" i="5"/>
  <c r="S230" i="5"/>
  <c r="S229" i="5"/>
  <c r="S228" i="5"/>
  <c r="S227" i="5"/>
  <c r="S226" i="5"/>
  <c r="S225" i="5"/>
  <c r="S224" i="5"/>
  <c r="S223" i="5"/>
  <c r="S221" i="5"/>
  <c r="S219" i="5"/>
  <c r="S218" i="5"/>
  <c r="S217" i="5"/>
  <c r="S216" i="5"/>
  <c r="S215" i="5"/>
  <c r="S214" i="5"/>
  <c r="S212" i="5"/>
  <c r="S210" i="5"/>
  <c r="S209" i="5"/>
  <c r="S208" i="5"/>
  <c r="S207" i="5"/>
  <c r="S206" i="5"/>
  <c r="S205" i="5"/>
  <c r="S203" i="5"/>
  <c r="S201" i="5"/>
  <c r="S200" i="5"/>
  <c r="S199" i="5"/>
  <c r="S198" i="5"/>
  <c r="S197" i="5"/>
  <c r="S196" i="5"/>
  <c r="S195" i="5"/>
  <c r="S194" i="5"/>
  <c r="S193" i="5"/>
  <c r="S192" i="5"/>
  <c r="S191" i="5"/>
  <c r="S190" i="5"/>
  <c r="S189" i="5"/>
  <c r="S188" i="5"/>
  <c r="S187" i="5"/>
  <c r="S184" i="5"/>
  <c r="S183" i="5"/>
  <c r="S182" i="5"/>
  <c r="S180" i="5"/>
  <c r="S179" i="5"/>
  <c r="S178" i="5"/>
  <c r="S177" i="5"/>
  <c r="S176" i="5"/>
  <c r="S175" i="5"/>
  <c r="S174" i="5"/>
  <c r="S173" i="5"/>
  <c r="S171" i="5"/>
  <c r="S170" i="5"/>
  <c r="S169" i="5"/>
  <c r="S168" i="5"/>
  <c r="S167" i="5"/>
  <c r="S166" i="5"/>
  <c r="S165" i="5"/>
  <c r="S164" i="5"/>
  <c r="S163" i="5"/>
  <c r="S162" i="5"/>
  <c r="S161" i="5"/>
  <c r="S159" i="5"/>
  <c r="S158" i="5"/>
  <c r="S157" i="5"/>
  <c r="S156" i="5"/>
  <c r="S155" i="5"/>
  <c r="S154" i="5"/>
  <c r="S153" i="5"/>
  <c r="S151" i="5"/>
  <c r="S150" i="5"/>
  <c r="S149" i="5"/>
  <c r="S148" i="5"/>
  <c r="S147" i="5"/>
  <c r="S145" i="5"/>
  <c r="S144" i="5"/>
  <c r="S143" i="5"/>
  <c r="S142" i="5"/>
  <c r="S141" i="5"/>
  <c r="S139" i="5"/>
  <c r="S138" i="5"/>
  <c r="S137" i="5"/>
  <c r="S136" i="5"/>
  <c r="S135" i="5"/>
  <c r="S133" i="5"/>
  <c r="S132" i="5"/>
  <c r="S131" i="5"/>
  <c r="S129" i="5"/>
  <c r="S128" i="5"/>
  <c r="S127" i="5"/>
  <c r="S126" i="5"/>
  <c r="S125" i="5"/>
  <c r="S124" i="5"/>
  <c r="S122" i="5"/>
  <c r="S121" i="5"/>
  <c r="S120" i="5"/>
  <c r="S119" i="5"/>
  <c r="S118" i="5"/>
  <c r="S117" i="5"/>
  <c r="S116" i="5"/>
  <c r="S115" i="5"/>
  <c r="S114" i="5"/>
  <c r="S113" i="5"/>
  <c r="S112" i="5"/>
  <c r="S111" i="5"/>
  <c r="S110" i="5"/>
  <c r="S108" i="5"/>
  <c r="S107" i="5"/>
  <c r="S105" i="5"/>
  <c r="S104" i="5"/>
  <c r="S103" i="5"/>
  <c r="S102" i="5"/>
  <c r="S101" i="5"/>
  <c r="S100" i="5"/>
  <c r="S99" i="5"/>
  <c r="S98" i="5"/>
  <c r="S97" i="5"/>
  <c r="S94" i="5"/>
  <c r="S93" i="5"/>
  <c r="S90" i="5"/>
  <c r="S89" i="5"/>
  <c r="S88" i="5"/>
  <c r="S87" i="5"/>
  <c r="S86" i="5"/>
  <c r="S85" i="5"/>
  <c r="S84" i="5"/>
  <c r="S82" i="5"/>
  <c r="S81" i="5"/>
  <c r="S80" i="5"/>
  <c r="S79" i="5"/>
  <c r="S78" i="5"/>
  <c r="S77" i="5"/>
  <c r="S76" i="5"/>
  <c r="S74" i="5"/>
  <c r="S73" i="5"/>
  <c r="S72" i="5"/>
  <c r="S71" i="5"/>
  <c r="S70" i="5"/>
  <c r="S69" i="5"/>
  <c r="S68" i="5"/>
  <c r="S67" i="5"/>
  <c r="S66" i="5"/>
  <c r="S65" i="5"/>
  <c r="S63" i="5"/>
  <c r="S62" i="5"/>
  <c r="S61" i="5"/>
  <c r="S60" i="5"/>
  <c r="S59" i="5"/>
  <c r="S58" i="5"/>
  <c r="S57" i="5"/>
  <c r="S55" i="5"/>
  <c r="S54" i="5"/>
  <c r="S53" i="5"/>
  <c r="S50" i="5"/>
  <c r="S49" i="5"/>
  <c r="S48" i="5"/>
  <c r="S47" i="5"/>
  <c r="S46" i="5"/>
  <c r="S45" i="5"/>
  <c r="S44" i="5"/>
  <c r="S42" i="5"/>
  <c r="S41" i="5"/>
  <c r="S40" i="5"/>
  <c r="S39" i="5"/>
  <c r="S38" i="5"/>
  <c r="S36" i="5"/>
  <c r="S35" i="5"/>
  <c r="S33" i="5"/>
  <c r="S32" i="5"/>
  <c r="S30" i="5"/>
  <c r="S29" i="5"/>
  <c r="S28" i="5"/>
  <c r="S27" i="5"/>
  <c r="S26" i="5"/>
  <c r="S25" i="5"/>
  <c r="S24" i="5"/>
  <c r="S23" i="5"/>
  <c r="S22" i="5"/>
  <c r="S21" i="5"/>
  <c r="S20" i="5"/>
  <c r="S19" i="5"/>
  <c r="S18" i="5"/>
  <c r="S17" i="5"/>
  <c r="S16" i="5"/>
  <c r="S15" i="5"/>
  <c r="S14" i="5"/>
  <c r="S13" i="5"/>
  <c r="S12" i="5"/>
  <c r="S11" i="5"/>
  <c r="S10" i="5"/>
  <c r="S9" i="5"/>
  <c r="S8" i="5"/>
  <c r="S7" i="5"/>
  <c r="S6" i="5"/>
  <c r="S5" i="5"/>
  <c r="S4" i="5"/>
  <c r="F35" i="7"/>
  <c r="A26" i="6"/>
  <c r="Q3" i="5"/>
  <c r="F3"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1" i="5"/>
  <c r="R219" i="5"/>
  <c r="R218" i="5"/>
  <c r="R217" i="5"/>
  <c r="R216" i="5"/>
  <c r="R215" i="5"/>
  <c r="R214" i="5"/>
  <c r="R212" i="5"/>
  <c r="R210" i="5"/>
  <c r="R209" i="5"/>
  <c r="R208" i="5"/>
  <c r="R207" i="5"/>
  <c r="R206" i="5"/>
  <c r="R205" i="5"/>
  <c r="R203" i="5"/>
  <c r="R201" i="5"/>
  <c r="R200" i="5"/>
  <c r="R199" i="5"/>
  <c r="R198" i="5"/>
  <c r="R197" i="5"/>
  <c r="R196" i="5"/>
  <c r="R195" i="5"/>
  <c r="R194" i="5"/>
  <c r="R193" i="5"/>
  <c r="R192" i="5"/>
  <c r="R191" i="5"/>
  <c r="R190" i="5"/>
  <c r="R189" i="5"/>
  <c r="R188" i="5"/>
  <c r="R187" i="5"/>
  <c r="R184" i="5"/>
  <c r="R183" i="5"/>
  <c r="R182" i="5"/>
  <c r="R180" i="5"/>
  <c r="R179" i="5"/>
  <c r="R178" i="5"/>
  <c r="R177" i="5"/>
  <c r="R176" i="5"/>
  <c r="R175" i="5"/>
  <c r="R174" i="5"/>
  <c r="R173" i="5"/>
  <c r="R171" i="5"/>
  <c r="R170" i="5"/>
  <c r="R169" i="5"/>
  <c r="R168" i="5"/>
  <c r="R167" i="5"/>
  <c r="R166" i="5"/>
  <c r="R165" i="5"/>
  <c r="R164" i="5"/>
  <c r="R163" i="5"/>
  <c r="R162" i="5"/>
  <c r="R161" i="5"/>
  <c r="R159" i="5"/>
  <c r="R158" i="5"/>
  <c r="R157" i="5"/>
  <c r="R156" i="5"/>
  <c r="R155" i="5"/>
  <c r="R154" i="5"/>
  <c r="R153" i="5"/>
  <c r="R151" i="5"/>
  <c r="R150" i="5"/>
  <c r="R149" i="5"/>
  <c r="R148" i="5"/>
  <c r="R147" i="5"/>
  <c r="R145" i="5"/>
  <c r="R144" i="5"/>
  <c r="R143" i="5"/>
  <c r="R142" i="5"/>
  <c r="R141" i="5"/>
  <c r="R139" i="5"/>
  <c r="R138" i="5"/>
  <c r="R137" i="5"/>
  <c r="R136" i="5"/>
  <c r="R135" i="5"/>
  <c r="R133" i="5"/>
  <c r="R132" i="5"/>
  <c r="R131" i="5"/>
  <c r="R129" i="5"/>
  <c r="R128" i="5"/>
  <c r="R127" i="5"/>
  <c r="R126" i="5"/>
  <c r="R125" i="5"/>
  <c r="R124" i="5"/>
  <c r="R122" i="5"/>
  <c r="R121" i="5"/>
  <c r="R120" i="5"/>
  <c r="R119" i="5"/>
  <c r="R118" i="5"/>
  <c r="R117" i="5"/>
  <c r="R116" i="5"/>
  <c r="R115" i="5"/>
  <c r="R114" i="5"/>
  <c r="R113" i="5"/>
  <c r="R112" i="5"/>
  <c r="R111" i="5"/>
  <c r="R110" i="5"/>
  <c r="R108" i="5"/>
  <c r="R107" i="5"/>
  <c r="R105" i="5"/>
  <c r="R104" i="5"/>
  <c r="R103" i="5"/>
  <c r="R102" i="5"/>
  <c r="R101" i="5"/>
  <c r="R100" i="5"/>
  <c r="R99" i="5"/>
  <c r="R98" i="5"/>
  <c r="R97" i="5"/>
  <c r="R94" i="5"/>
  <c r="R93" i="5"/>
  <c r="R90" i="5"/>
  <c r="R89" i="5"/>
  <c r="R88" i="5"/>
  <c r="R87" i="5"/>
  <c r="R86" i="5"/>
  <c r="R85" i="5"/>
  <c r="R84" i="5"/>
  <c r="R82" i="5"/>
  <c r="R81" i="5"/>
  <c r="R80" i="5"/>
  <c r="R79" i="5"/>
  <c r="R78" i="5"/>
  <c r="R77" i="5"/>
  <c r="R76" i="5"/>
  <c r="R74" i="5"/>
  <c r="R73" i="5"/>
  <c r="R72" i="5"/>
  <c r="R71" i="5"/>
  <c r="R70" i="5"/>
  <c r="R69" i="5"/>
  <c r="R68" i="5"/>
  <c r="R67" i="5"/>
  <c r="R66" i="5"/>
  <c r="R65" i="5"/>
  <c r="R63" i="5"/>
  <c r="R62" i="5"/>
  <c r="R61" i="5"/>
  <c r="R60" i="5"/>
  <c r="R59" i="5"/>
  <c r="R58" i="5"/>
  <c r="R57" i="5"/>
  <c r="R55" i="5"/>
  <c r="R54" i="5"/>
  <c r="R53" i="5"/>
  <c r="R50" i="5"/>
  <c r="R49" i="5"/>
  <c r="R48" i="5"/>
  <c r="R47" i="5"/>
  <c r="R46" i="5"/>
  <c r="R45" i="5"/>
  <c r="R44" i="5"/>
  <c r="R42" i="5"/>
  <c r="R41" i="5"/>
  <c r="R40" i="5"/>
  <c r="R39" i="5"/>
  <c r="R38" i="5"/>
  <c r="R36" i="5"/>
  <c r="R35" i="5"/>
  <c r="R33" i="5"/>
  <c r="R32" i="5"/>
  <c r="R30" i="5"/>
  <c r="R29" i="5"/>
  <c r="R28" i="5"/>
  <c r="R27" i="5"/>
  <c r="R26" i="5"/>
  <c r="R25" i="5"/>
  <c r="R24" i="5"/>
  <c r="R23" i="5"/>
  <c r="R22" i="5"/>
  <c r="R21" i="5"/>
  <c r="R20" i="5"/>
  <c r="R19" i="5"/>
  <c r="R18" i="5"/>
  <c r="R17" i="5"/>
  <c r="R16" i="5"/>
  <c r="R15" i="5"/>
  <c r="R14" i="5"/>
  <c r="R13" i="5"/>
  <c r="R12" i="5"/>
  <c r="R11" i="5"/>
  <c r="R10" i="5"/>
  <c r="R9" i="5"/>
  <c r="R8" i="5"/>
  <c r="R7" i="5"/>
  <c r="R6" i="5"/>
  <c r="R5" i="5"/>
  <c r="R4" i="5"/>
  <c r="R250" i="5"/>
  <c r="E35" i="7" l="1"/>
  <c r="D36" i="7" s="1"/>
  <c r="Q26" i="6"/>
  <c r="P9" i="7"/>
  <c r="Q9" i="7"/>
  <c r="O9" i="7"/>
  <c r="R9" i="7"/>
  <c r="N9" i="7" s="1"/>
  <c r="E36" i="7"/>
  <c r="K36" i="7"/>
  <c r="G36" i="7"/>
  <c r="O36" i="7"/>
  <c r="N36" i="7"/>
  <c r="P36" i="7"/>
  <c r="L36" i="7"/>
  <c r="Q36" i="7"/>
  <c r="J36" i="7"/>
  <c r="F36" i="7"/>
  <c r="T36" i="7"/>
  <c r="I36" i="7"/>
  <c r="S36" i="7"/>
  <c r="M36" i="7"/>
  <c r="R36" i="7"/>
  <c r="H36" i="7"/>
  <c r="D37" i="7" l="1"/>
  <c r="M8" i="7"/>
  <c r="M7" i="7"/>
  <c r="M6" i="7"/>
  <c r="M5" i="7"/>
  <c r="M4" i="7"/>
  <c r="U22" i="1" l="1"/>
  <c r="J3" i="6" l="1"/>
  <c r="M2" i="6" s="1"/>
  <c r="M1" i="6" s="1"/>
  <c r="A7" i="6"/>
  <c r="A8" i="6" s="1"/>
  <c r="A9" i="6" s="1"/>
  <c r="A10" i="6" s="1"/>
  <c r="A11" i="6" s="1"/>
  <c r="A12" i="6" s="1"/>
  <c r="A13" i="6" s="1"/>
  <c r="A14" i="6" s="1"/>
  <c r="A15" i="6" s="1"/>
  <c r="A16" i="6" s="1"/>
  <c r="A17" i="6" s="1"/>
  <c r="A18" i="6" s="1"/>
  <c r="A19" i="6" s="1"/>
  <c r="A20" i="6" s="1"/>
  <c r="A21" i="6" s="1"/>
  <c r="J250" i="3"/>
  <c r="J249" i="3"/>
  <c r="J248" i="3"/>
  <c r="J24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 r="J3" i="3"/>
  <c r="J2" i="3"/>
  <c r="K3" i="6" l="1"/>
  <c r="M3" i="6"/>
  <c r="S51" i="3" a="1"/>
  <c r="S51" i="3" s="1"/>
  <c r="S50" i="3" a="1"/>
  <c r="S50" i="3" s="1"/>
  <c r="S49" i="3" a="1"/>
  <c r="S49" i="3" s="1"/>
  <c r="S48" i="3" a="1"/>
  <c r="S48" i="3" s="1"/>
  <c r="S47" i="3" a="1"/>
  <c r="S47" i="3" s="1"/>
  <c r="S46" i="3" a="1"/>
  <c r="S46" i="3" s="1"/>
  <c r="S45" i="3" a="1"/>
  <c r="S45" i="3" s="1"/>
  <c r="S44" i="3" a="1"/>
  <c r="S44" i="3" s="1"/>
  <c r="S43" i="3" a="1"/>
  <c r="S43" i="3" s="1"/>
  <c r="S42" i="3" a="1"/>
  <c r="S42" i="3" s="1"/>
  <c r="S41" i="3" a="1"/>
  <c r="S41" i="3" s="1"/>
  <c r="S40" i="3" a="1"/>
  <c r="S40" i="3" s="1"/>
  <c r="S39" i="3" a="1"/>
  <c r="S39" i="3" s="1"/>
  <c r="S38" i="3" a="1"/>
  <c r="S38" i="3" s="1"/>
  <c r="S37" i="3" a="1"/>
  <c r="S37" i="3" s="1"/>
  <c r="S36" i="3" a="1"/>
  <c r="S36" i="3" s="1"/>
  <c r="S35" i="3" a="1"/>
  <c r="S35" i="3" s="1"/>
  <c r="S34" i="3" a="1"/>
  <c r="S34" i="3" s="1"/>
  <c r="S33" i="3" a="1"/>
  <c r="S33" i="3" s="1"/>
  <c r="S32" i="3" a="1"/>
  <c r="S32" i="3" s="1"/>
  <c r="S31" i="3" a="1"/>
  <c r="S31" i="3" s="1"/>
  <c r="S30" i="3" a="1"/>
  <c r="S30" i="3" s="1"/>
  <c r="S29" i="3" a="1"/>
  <c r="S29" i="3" s="1"/>
  <c r="S28" i="3" a="1"/>
  <c r="S28" i="3" s="1"/>
  <c r="S27" i="3" a="1"/>
  <c r="S27" i="3" s="1"/>
  <c r="S26" i="3" a="1"/>
  <c r="S26" i="3" s="1"/>
  <c r="S25" i="3" a="1"/>
  <c r="S25" i="3" s="1"/>
  <c r="S24" i="3" a="1"/>
  <c r="S24" i="3" s="1"/>
  <c r="S23" i="3" a="1"/>
  <c r="S23" i="3" s="1"/>
  <c r="S22" i="3" a="1"/>
  <c r="S22" i="3" s="1"/>
  <c r="S21" i="3" a="1"/>
  <c r="S21" i="3" s="1"/>
  <c r="S20" i="3" a="1"/>
  <c r="S20" i="3" s="1"/>
  <c r="S19" i="3" a="1"/>
  <c r="S19" i="3" s="1"/>
  <c r="S18" i="3" a="1"/>
  <c r="S18" i="3" s="1"/>
  <c r="S17" i="3" a="1"/>
  <c r="S17" i="3" s="1"/>
  <c r="S16" i="3" a="1"/>
  <c r="S16" i="3" s="1"/>
  <c r="S15" i="3" a="1"/>
  <c r="S15" i="3" s="1"/>
  <c r="S14" i="3" a="1"/>
  <c r="S14" i="3" s="1"/>
  <c r="S13" i="3" a="1"/>
  <c r="S13" i="3" s="1"/>
  <c r="S12" i="3" a="1"/>
  <c r="S12" i="3" s="1"/>
  <c r="S11" i="3" a="1"/>
  <c r="S11" i="3" s="1"/>
  <c r="S10" i="3" a="1"/>
  <c r="S10" i="3" s="1"/>
  <c r="S9" i="3" a="1"/>
  <c r="S9" i="3" s="1"/>
  <c r="S8" i="3" a="1"/>
  <c r="S8" i="3" s="1"/>
  <c r="S7" i="3" a="1"/>
  <c r="S7" i="3" s="1"/>
  <c r="S6" i="3" a="1"/>
  <c r="S6" i="3" s="1"/>
  <c r="S5" i="3" a="1"/>
  <c r="S5" i="3" s="1"/>
  <c r="S4" i="3" a="1"/>
  <c r="S4" i="3" s="1"/>
  <c r="S3" i="3" a="1"/>
  <c r="S3" i="3" s="1"/>
  <c r="S2" i="3" a="1"/>
  <c r="S2" i="3" s="1"/>
  <c r="Q53" i="3" a="1"/>
  <c r="Q53" i="3" s="1"/>
  <c r="Q52" i="3" a="1"/>
  <c r="Q52" i="3" s="1"/>
  <c r="Q51" i="3" a="1"/>
  <c r="Q51" i="3" s="1"/>
  <c r="Q50" i="3" a="1"/>
  <c r="Q50" i="3" s="1"/>
  <c r="Q49" i="3" a="1"/>
  <c r="Q49" i="3" s="1"/>
  <c r="Q48" i="3" a="1"/>
  <c r="Q48" i="3" s="1"/>
  <c r="Q47" i="3" a="1"/>
  <c r="Q47" i="3" s="1"/>
  <c r="Q46" i="3" a="1"/>
  <c r="Q46" i="3" s="1"/>
  <c r="Q45" i="3" a="1"/>
  <c r="Q45" i="3" s="1"/>
  <c r="Q44" i="3" a="1"/>
  <c r="Q44" i="3" s="1"/>
  <c r="Q43" i="3" a="1"/>
  <c r="Q43" i="3" s="1"/>
  <c r="Q42" i="3" a="1"/>
  <c r="Q42" i="3" s="1"/>
  <c r="Q41" i="3" a="1"/>
  <c r="Q41" i="3" s="1"/>
  <c r="Q40" i="3" a="1"/>
  <c r="Q40" i="3" s="1"/>
  <c r="Q39" i="3" a="1"/>
  <c r="Q39" i="3" s="1"/>
  <c r="Q38" i="3" a="1"/>
  <c r="Q38" i="3" s="1"/>
  <c r="Q37" i="3" a="1"/>
  <c r="Q37" i="3" s="1"/>
  <c r="Q36" i="3" a="1"/>
  <c r="Q36" i="3" s="1"/>
  <c r="Q35" i="3" a="1"/>
  <c r="Q35" i="3" s="1"/>
  <c r="Q34" i="3" a="1"/>
  <c r="Q34" i="3" s="1"/>
  <c r="Q33" i="3" a="1"/>
  <c r="Q33" i="3" s="1"/>
  <c r="Q32" i="3" a="1"/>
  <c r="Q32" i="3" s="1"/>
  <c r="Q31" i="3" a="1"/>
  <c r="Q31" i="3" s="1"/>
  <c r="Q30" i="3" a="1"/>
  <c r="Q30" i="3" s="1"/>
  <c r="Q29" i="3" a="1"/>
  <c r="Q29" i="3" s="1"/>
  <c r="Q28" i="3" a="1"/>
  <c r="Q28" i="3" s="1"/>
  <c r="Q27" i="3" a="1"/>
  <c r="Q27" i="3" s="1"/>
  <c r="Q26" i="3" a="1"/>
  <c r="Q26" i="3" s="1"/>
  <c r="Q25" i="3" a="1"/>
  <c r="Q25" i="3" s="1"/>
  <c r="Q24" i="3" a="1"/>
  <c r="Q24" i="3" s="1"/>
  <c r="Q23" i="3" a="1"/>
  <c r="Q23" i="3" s="1"/>
  <c r="Q22" i="3" a="1"/>
  <c r="Q22" i="3" s="1"/>
  <c r="Q21" i="3" a="1"/>
  <c r="Q21" i="3" s="1"/>
  <c r="Q20" i="3" a="1"/>
  <c r="Q20" i="3" s="1"/>
  <c r="Q19" i="3" a="1"/>
  <c r="Q19" i="3" s="1"/>
  <c r="Q18" i="3" a="1"/>
  <c r="Q18" i="3" s="1"/>
  <c r="Q17" i="3" a="1"/>
  <c r="Q17" i="3" s="1"/>
  <c r="Q16" i="3" a="1"/>
  <c r="Q16" i="3" s="1"/>
  <c r="Q15" i="3" a="1"/>
  <c r="Q15" i="3" s="1"/>
  <c r="Q14" i="3" a="1"/>
  <c r="Q14" i="3" s="1"/>
  <c r="Q13" i="3" a="1"/>
  <c r="Q13" i="3" s="1"/>
  <c r="Q12" i="3" a="1"/>
  <c r="Q12" i="3" s="1"/>
  <c r="Q11" i="3" a="1"/>
  <c r="Q11" i="3" s="1"/>
  <c r="Q10" i="3" a="1"/>
  <c r="Q10" i="3" s="1"/>
  <c r="Q9" i="3" a="1"/>
  <c r="Q9" i="3" s="1"/>
  <c r="Q8" i="3" a="1"/>
  <c r="Q8" i="3" s="1"/>
  <c r="Q7" i="3" a="1"/>
  <c r="Q7" i="3" s="1"/>
  <c r="Q6" i="3" a="1"/>
  <c r="Q6" i="3" s="1"/>
  <c r="Q5" i="3" a="1"/>
  <c r="Q5" i="3" s="1"/>
  <c r="Q4" i="3" a="1"/>
  <c r="Q4" i="3" s="1"/>
  <c r="Q3" i="3" a="1"/>
  <c r="Q3" i="3" s="1"/>
  <c r="Q2" i="3" a="1"/>
  <c r="Q2" i="3" s="1"/>
  <c r="O54" i="3" a="1"/>
  <c r="O54" i="3" s="1"/>
  <c r="O53" i="3" a="1"/>
  <c r="O53" i="3" s="1"/>
  <c r="O52" i="3" a="1"/>
  <c r="O52" i="3" s="1"/>
  <c r="O51" i="3" a="1"/>
  <c r="O51" i="3" s="1"/>
  <c r="O50" i="3" a="1"/>
  <c r="O50" i="3" s="1"/>
  <c r="O49" i="3" a="1"/>
  <c r="O49" i="3" s="1"/>
  <c r="O48" i="3" a="1"/>
  <c r="O48" i="3" s="1"/>
  <c r="O47" i="3" a="1"/>
  <c r="O47" i="3" s="1"/>
  <c r="O46" i="3" a="1"/>
  <c r="O46" i="3" s="1"/>
  <c r="O45" i="3" a="1"/>
  <c r="O45" i="3" s="1"/>
  <c r="O44" i="3" a="1"/>
  <c r="O44" i="3" s="1"/>
  <c r="O43" i="3" a="1"/>
  <c r="O43" i="3" s="1"/>
  <c r="O42" i="3" a="1"/>
  <c r="O42" i="3" s="1"/>
  <c r="O41" i="3" a="1"/>
  <c r="O41" i="3" s="1"/>
  <c r="O40" i="3" a="1"/>
  <c r="O40" i="3" s="1"/>
  <c r="O39" i="3" a="1"/>
  <c r="O39" i="3" s="1"/>
  <c r="O38" i="3" a="1"/>
  <c r="O38" i="3" s="1"/>
  <c r="O37" i="3" a="1"/>
  <c r="O37" i="3" s="1"/>
  <c r="O36" i="3" a="1"/>
  <c r="O36" i="3" s="1"/>
  <c r="O35" i="3" a="1"/>
  <c r="O35" i="3" s="1"/>
  <c r="O34" i="3" a="1"/>
  <c r="O34" i="3" s="1"/>
  <c r="O33" i="3" a="1"/>
  <c r="O33" i="3" s="1"/>
  <c r="O32" i="3" a="1"/>
  <c r="O32" i="3" s="1"/>
  <c r="O31" i="3" a="1"/>
  <c r="O31" i="3" s="1"/>
  <c r="O30" i="3" a="1"/>
  <c r="O30" i="3" s="1"/>
  <c r="O29" i="3" a="1"/>
  <c r="O29" i="3" s="1"/>
  <c r="O28" i="3" a="1"/>
  <c r="O28" i="3" s="1"/>
  <c r="O27" i="3" a="1"/>
  <c r="O27" i="3" s="1"/>
  <c r="O26" i="3" a="1"/>
  <c r="O26" i="3" s="1"/>
  <c r="O25" i="3" a="1"/>
  <c r="O25" i="3" s="1"/>
  <c r="O24" i="3" a="1"/>
  <c r="O24" i="3" s="1"/>
  <c r="O23" i="3" a="1"/>
  <c r="O23" i="3" s="1"/>
  <c r="O22" i="3" a="1"/>
  <c r="O22" i="3" s="1"/>
  <c r="O21" i="3" a="1"/>
  <c r="O21" i="3" s="1"/>
  <c r="O20" i="3" a="1"/>
  <c r="O20" i="3" s="1"/>
  <c r="O19" i="3" a="1"/>
  <c r="O19" i="3" s="1"/>
  <c r="O18" i="3" a="1"/>
  <c r="O18" i="3" s="1"/>
  <c r="O17" i="3" a="1"/>
  <c r="O17" i="3" s="1"/>
  <c r="O16" i="3" a="1"/>
  <c r="O16" i="3" s="1"/>
  <c r="O15" i="3" a="1"/>
  <c r="O15" i="3" s="1"/>
  <c r="O14" i="3" a="1"/>
  <c r="O14" i="3" s="1"/>
  <c r="O13" i="3" a="1"/>
  <c r="O13" i="3" s="1"/>
  <c r="O12" i="3" a="1"/>
  <c r="O12" i="3" s="1"/>
  <c r="O11" i="3" a="1"/>
  <c r="O11" i="3" s="1"/>
  <c r="O10" i="3" a="1"/>
  <c r="O10" i="3" s="1"/>
  <c r="O9" i="3" a="1"/>
  <c r="O9" i="3" s="1"/>
  <c r="O8" i="3" a="1"/>
  <c r="O8" i="3" s="1"/>
  <c r="O7" i="3" a="1"/>
  <c r="O7" i="3" s="1"/>
  <c r="O6" i="3" a="1"/>
  <c r="O6" i="3" s="1"/>
  <c r="O5" i="3" a="1"/>
  <c r="O5" i="3" s="1"/>
  <c r="O4" i="3" a="1"/>
  <c r="O4" i="3" s="1"/>
  <c r="O3" i="3" a="1"/>
  <c r="O3" i="3" s="1"/>
  <c r="O2" i="3" a="1"/>
  <c r="O2" i="3" s="1"/>
  <c r="M45" i="3" a="1"/>
  <c r="M45" i="3" s="1"/>
  <c r="M44" i="3" a="1"/>
  <c r="M44" i="3" s="1"/>
  <c r="M43" i="3" a="1"/>
  <c r="M43" i="3" s="1"/>
  <c r="M42" i="3" a="1"/>
  <c r="M42" i="3" s="1"/>
  <c r="M41" i="3" a="1"/>
  <c r="M41" i="3" s="1"/>
  <c r="M40" i="3" a="1"/>
  <c r="M40" i="3" s="1"/>
  <c r="M39" i="3" a="1"/>
  <c r="M39" i="3" s="1"/>
  <c r="M38" i="3" a="1"/>
  <c r="M38" i="3" s="1"/>
  <c r="M37" i="3" a="1"/>
  <c r="M37" i="3" s="1"/>
  <c r="M36" i="3" a="1"/>
  <c r="M36" i="3" s="1"/>
  <c r="M35" i="3" a="1"/>
  <c r="M35" i="3" s="1"/>
  <c r="M34" i="3" a="1"/>
  <c r="M34" i="3" s="1"/>
  <c r="M33" i="3" a="1"/>
  <c r="M33" i="3" s="1"/>
  <c r="M32" i="3" a="1"/>
  <c r="M32" i="3" s="1"/>
  <c r="M31" i="3" a="1"/>
  <c r="M31" i="3" s="1"/>
  <c r="M30" i="3" a="1"/>
  <c r="M30" i="3" s="1"/>
  <c r="M29" i="3" a="1"/>
  <c r="M29" i="3" s="1"/>
  <c r="M28" i="3" a="1"/>
  <c r="M28" i="3" s="1"/>
  <c r="M27" i="3" a="1"/>
  <c r="M27" i="3" s="1"/>
  <c r="M26" i="3" a="1"/>
  <c r="M26" i="3" s="1"/>
  <c r="M25" i="3" a="1"/>
  <c r="M25" i="3" s="1"/>
  <c r="M24" i="3" a="1"/>
  <c r="M24" i="3" s="1"/>
  <c r="M23" i="3" a="1"/>
  <c r="M23" i="3" s="1"/>
  <c r="M22" i="3" a="1"/>
  <c r="M22" i="3" s="1"/>
  <c r="M21" i="3" a="1"/>
  <c r="M21" i="3" s="1"/>
  <c r="M20" i="3" a="1"/>
  <c r="M20" i="3" s="1"/>
  <c r="M19" i="3" a="1"/>
  <c r="M19" i="3" s="1"/>
  <c r="M18" i="3" a="1"/>
  <c r="M18" i="3" s="1"/>
  <c r="M17" i="3" a="1"/>
  <c r="M17" i="3" s="1"/>
  <c r="M16" i="3" a="1"/>
  <c r="M16" i="3" s="1"/>
  <c r="M15" i="3" a="1"/>
  <c r="M15" i="3" s="1"/>
  <c r="M14" i="3" a="1"/>
  <c r="M14" i="3" s="1"/>
  <c r="M13" i="3" a="1"/>
  <c r="M13" i="3" s="1"/>
  <c r="M12" i="3" a="1"/>
  <c r="M12" i="3" s="1"/>
  <c r="M11" i="3" a="1"/>
  <c r="M11" i="3" s="1"/>
  <c r="M10" i="3" a="1"/>
  <c r="M10" i="3" s="1"/>
  <c r="M9" i="3" a="1"/>
  <c r="M9" i="3" s="1"/>
  <c r="M8" i="3" a="1"/>
  <c r="M8" i="3" s="1"/>
  <c r="M7" i="3" a="1"/>
  <c r="M7" i="3" s="1"/>
  <c r="M6" i="3" a="1"/>
  <c r="M6" i="3" s="1"/>
  <c r="M5" i="3" a="1"/>
  <c r="M5" i="3" s="1"/>
  <c r="M4" i="3" a="1"/>
  <c r="M4" i="3" s="1"/>
  <c r="M3" i="3" a="1"/>
  <c r="M3" i="3" s="1"/>
  <c r="M2" i="3" a="1"/>
  <c r="M2" i="3" s="1"/>
  <c r="K41" i="3" a="1"/>
  <c r="K41" i="3" s="1"/>
  <c r="K40" i="3" a="1"/>
  <c r="K40" i="3" s="1"/>
  <c r="K39" i="3" a="1"/>
  <c r="K39" i="3" s="1"/>
  <c r="K38" i="3" a="1"/>
  <c r="K38" i="3" s="1"/>
  <c r="K37" i="3" a="1"/>
  <c r="K37" i="3" s="1"/>
  <c r="K36" i="3" a="1"/>
  <c r="K36" i="3" s="1"/>
  <c r="K35" i="3" a="1"/>
  <c r="K35" i="3" s="1"/>
  <c r="K34" i="3" a="1"/>
  <c r="K34" i="3" s="1"/>
  <c r="K33" i="3" a="1"/>
  <c r="K33" i="3" s="1"/>
  <c r="K32" i="3" a="1"/>
  <c r="K32" i="3" s="1"/>
  <c r="K31" i="3" a="1"/>
  <c r="K31" i="3" s="1"/>
  <c r="K30" i="3" a="1"/>
  <c r="K30" i="3" s="1"/>
  <c r="K29" i="3" a="1"/>
  <c r="K29" i="3" s="1"/>
  <c r="K28" i="3" a="1"/>
  <c r="K28" i="3" s="1"/>
  <c r="K27" i="3" a="1"/>
  <c r="K27" i="3" s="1"/>
  <c r="K26" i="3" a="1"/>
  <c r="K26" i="3" s="1"/>
  <c r="K25" i="3" a="1"/>
  <c r="K25" i="3" s="1"/>
  <c r="K24" i="3" a="1"/>
  <c r="K24" i="3" s="1"/>
  <c r="K23" i="3" a="1"/>
  <c r="K23" i="3" s="1"/>
  <c r="K22" i="3" a="1"/>
  <c r="K22" i="3" s="1"/>
  <c r="K21" i="3" a="1"/>
  <c r="K21" i="3" s="1"/>
  <c r="K20" i="3" a="1"/>
  <c r="K20" i="3" s="1"/>
  <c r="K19" i="3" a="1"/>
  <c r="K19" i="3" s="1"/>
  <c r="K18" i="3" a="1"/>
  <c r="K18" i="3" s="1"/>
  <c r="K17" i="3" a="1"/>
  <c r="K17" i="3" s="1"/>
  <c r="K16" i="3" a="1"/>
  <c r="K16" i="3" s="1"/>
  <c r="K15" i="3" a="1"/>
  <c r="K15" i="3" s="1"/>
  <c r="K14" i="3" a="1"/>
  <c r="K14" i="3" s="1"/>
  <c r="K13" i="3" a="1"/>
  <c r="K13" i="3" s="1"/>
  <c r="K12" i="3" a="1"/>
  <c r="K12" i="3" s="1"/>
  <c r="K11" i="3" a="1"/>
  <c r="K11" i="3" s="1"/>
  <c r="K10" i="3" a="1"/>
  <c r="K10" i="3" s="1"/>
  <c r="K9" i="3" a="1"/>
  <c r="K9" i="3" s="1"/>
  <c r="K8" i="3" a="1"/>
  <c r="K8" i="3" s="1"/>
  <c r="K7" i="3" a="1"/>
  <c r="K7" i="3" s="1"/>
  <c r="K6" i="3" a="1"/>
  <c r="K6" i="3" s="1"/>
  <c r="K5" i="3" a="1"/>
  <c r="K5" i="3" s="1"/>
  <c r="K4" i="3" a="1"/>
  <c r="K4" i="3" s="1"/>
  <c r="K3" i="3" a="1"/>
  <c r="K3" i="3" s="1"/>
  <c r="K2" i="3" a="1"/>
  <c r="K2" i="3" s="1"/>
  <c r="B1" i="1"/>
  <c r="N45" i="3" l="1" a="1"/>
  <c r="N45" i="3" s="1"/>
  <c r="L41" i="3" a="1"/>
  <c r="L41" i="3" s="1"/>
  <c r="N6" i="3" a="1"/>
  <c r="N6" i="3" s="1"/>
  <c r="N18" i="3" a="1"/>
  <c r="N18" i="3" s="1"/>
  <c r="N26" i="3" a="1"/>
  <c r="N26" i="3" s="1"/>
  <c r="N38" i="3" a="1"/>
  <c r="N38" i="3" s="1"/>
  <c r="N3" i="3" a="1"/>
  <c r="N3" i="3" s="1"/>
  <c r="N7" i="3" a="1"/>
  <c r="N7" i="3" s="1"/>
  <c r="N11" i="3" a="1"/>
  <c r="N11" i="3" s="1"/>
  <c r="N15" i="3" a="1"/>
  <c r="N15" i="3" s="1"/>
  <c r="N19" i="3" a="1"/>
  <c r="N19" i="3" s="1"/>
  <c r="N23" i="3" a="1"/>
  <c r="N23" i="3" s="1"/>
  <c r="N27" i="3" a="1"/>
  <c r="N27" i="3" s="1"/>
  <c r="N31" i="3" a="1"/>
  <c r="N31" i="3" s="1"/>
  <c r="N35" i="3" a="1"/>
  <c r="N35" i="3" s="1"/>
  <c r="N39" i="3" a="1"/>
  <c r="N39" i="3" s="1"/>
  <c r="N43" i="3" a="1"/>
  <c r="N43" i="3" s="1"/>
  <c r="N2" i="3" a="1"/>
  <c r="N2" i="3" s="1"/>
  <c r="N14" i="3" a="1"/>
  <c r="N14" i="3" s="1"/>
  <c r="N30" i="3" a="1"/>
  <c r="N30" i="3" s="1"/>
  <c r="N42" i="3" a="1"/>
  <c r="N42" i="3" s="1"/>
  <c r="N4" i="3" a="1"/>
  <c r="N4" i="3" s="1"/>
  <c r="N8" i="3" a="1"/>
  <c r="N8" i="3" s="1"/>
  <c r="N12" i="3" a="1"/>
  <c r="N12" i="3" s="1"/>
  <c r="N16" i="3" a="1"/>
  <c r="N16" i="3" s="1"/>
  <c r="N20" i="3" a="1"/>
  <c r="N20" i="3" s="1"/>
  <c r="N24" i="3" a="1"/>
  <c r="N24" i="3" s="1"/>
  <c r="N28" i="3" a="1"/>
  <c r="N28" i="3" s="1"/>
  <c r="N32" i="3" a="1"/>
  <c r="N32" i="3" s="1"/>
  <c r="N36" i="3" a="1"/>
  <c r="N36" i="3" s="1"/>
  <c r="N40" i="3" a="1"/>
  <c r="N40" i="3" s="1"/>
  <c r="N44" i="3" a="1"/>
  <c r="N44" i="3" s="1"/>
  <c r="N10" i="3" a="1"/>
  <c r="N10" i="3" s="1"/>
  <c r="N22" i="3" a="1"/>
  <c r="N22" i="3" s="1"/>
  <c r="N34" i="3" a="1"/>
  <c r="N34" i="3" s="1"/>
  <c r="N5" i="3" a="1"/>
  <c r="N5" i="3" s="1"/>
  <c r="N9" i="3" a="1"/>
  <c r="N9" i="3" s="1"/>
  <c r="N13" i="3" a="1"/>
  <c r="N13" i="3" s="1"/>
  <c r="N17" i="3" a="1"/>
  <c r="N17" i="3" s="1"/>
  <c r="N21" i="3" a="1"/>
  <c r="N21" i="3" s="1"/>
  <c r="N25" i="3" a="1"/>
  <c r="N25" i="3" s="1"/>
  <c r="N29" i="3" a="1"/>
  <c r="N29" i="3" s="1"/>
  <c r="N33" i="3" a="1"/>
  <c r="N33" i="3" s="1"/>
  <c r="N37" i="3" a="1"/>
  <c r="N37" i="3" s="1"/>
  <c r="N41" i="3" a="1"/>
  <c r="N41" i="3" s="1"/>
  <c r="L10" i="3" a="1"/>
  <c r="L10" i="3" s="1"/>
  <c r="L34" i="3" a="1"/>
  <c r="L34" i="3" s="1"/>
  <c r="L3" i="3" a="1"/>
  <c r="L3" i="3" s="1"/>
  <c r="L11" i="3" a="1"/>
  <c r="L11" i="3" s="1"/>
  <c r="L19" i="3" a="1"/>
  <c r="L19" i="3" s="1"/>
  <c r="L27" i="3" a="1"/>
  <c r="L27" i="3" s="1"/>
  <c r="L31" i="3" a="1"/>
  <c r="L31" i="3" s="1"/>
  <c r="L35" i="3" a="1"/>
  <c r="L35" i="3" s="1"/>
  <c r="L39" i="3" a="1"/>
  <c r="L39" i="3" s="1"/>
  <c r="L6" i="3" a="1"/>
  <c r="L6" i="3" s="1"/>
  <c r="L18" i="3" a="1"/>
  <c r="L18" i="3" s="1"/>
  <c r="L22" i="3" a="1"/>
  <c r="L22" i="3" s="1"/>
  <c r="L30" i="3" a="1"/>
  <c r="L30" i="3" s="1"/>
  <c r="L38" i="3" a="1"/>
  <c r="L38" i="3" s="1"/>
  <c r="L7" i="3" a="1"/>
  <c r="L7" i="3" s="1"/>
  <c r="L23" i="3" a="1"/>
  <c r="L23" i="3" s="1"/>
  <c r="L4" i="3" a="1"/>
  <c r="L4" i="3" s="1"/>
  <c r="L8" i="3" a="1"/>
  <c r="L8" i="3" s="1"/>
  <c r="L12" i="3" a="1"/>
  <c r="L12" i="3" s="1"/>
  <c r="L16" i="3" a="1"/>
  <c r="L16" i="3" s="1"/>
  <c r="L20" i="3" a="1"/>
  <c r="L20" i="3" s="1"/>
  <c r="L24" i="3" a="1"/>
  <c r="L24" i="3" s="1"/>
  <c r="L28" i="3" a="1"/>
  <c r="L28" i="3" s="1"/>
  <c r="L32" i="3" a="1"/>
  <c r="L32" i="3" s="1"/>
  <c r="L36" i="3" a="1"/>
  <c r="L36" i="3" s="1"/>
  <c r="L40" i="3" a="1"/>
  <c r="L40" i="3" s="1"/>
  <c r="L2" i="3" a="1"/>
  <c r="L2" i="3" s="1"/>
  <c r="L14" i="3" a="1"/>
  <c r="L14" i="3" s="1"/>
  <c r="L26" i="3" a="1"/>
  <c r="L26" i="3" s="1"/>
  <c r="L15" i="3" a="1"/>
  <c r="L15" i="3" s="1"/>
  <c r="L5" i="3" a="1"/>
  <c r="L5" i="3" s="1"/>
  <c r="L9" i="3" a="1"/>
  <c r="L9" i="3" s="1"/>
  <c r="L13" i="3" a="1"/>
  <c r="L13" i="3" s="1"/>
  <c r="L17" i="3" a="1"/>
  <c r="L17" i="3" s="1"/>
  <c r="L21" i="3" a="1"/>
  <c r="L21" i="3" s="1"/>
  <c r="L25" i="3" a="1"/>
  <c r="L25" i="3" s="1"/>
  <c r="L29" i="3" a="1"/>
  <c r="L29" i="3" s="1"/>
  <c r="L33" i="3" a="1"/>
  <c r="L33" i="3" s="1"/>
  <c r="L37" i="3" a="1"/>
  <c r="L37" i="3" s="1"/>
  <c r="E194" i="3" l="1"/>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B236" i="3" l="1"/>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C221" i="3" l="1"/>
  <c r="F221" i="3" s="1"/>
  <c r="C233" i="3"/>
  <c r="F233" i="3" s="1"/>
  <c r="C145" i="3"/>
  <c r="F145" i="3" s="1"/>
  <c r="C157" i="3"/>
  <c r="F157" i="3" s="1"/>
  <c r="C193" i="3"/>
  <c r="F193" i="3" s="1"/>
  <c r="C205" i="3"/>
  <c r="F205" i="3" s="1"/>
  <c r="C209" i="3"/>
  <c r="F209" i="3" s="1"/>
  <c r="C3" i="3"/>
  <c r="F3" i="3" s="1"/>
  <c r="C7" i="3"/>
  <c r="F7" i="3" s="1"/>
  <c r="C11" i="3"/>
  <c r="F11" i="3" s="1"/>
  <c r="C15" i="3"/>
  <c r="F15" i="3" s="1"/>
  <c r="C19" i="3"/>
  <c r="F19" i="3" s="1"/>
  <c r="C23" i="3"/>
  <c r="F23" i="3" s="1"/>
  <c r="C27" i="3"/>
  <c r="F27" i="3" s="1"/>
  <c r="C31" i="3"/>
  <c r="F31" i="3" s="1"/>
  <c r="C35" i="3"/>
  <c r="F35" i="3" s="1"/>
  <c r="C39" i="3"/>
  <c r="F39" i="3" s="1"/>
  <c r="C43" i="3"/>
  <c r="F43" i="3" s="1"/>
  <c r="C47" i="3"/>
  <c r="F47" i="3" s="1"/>
  <c r="C51" i="3"/>
  <c r="F51" i="3" s="1"/>
  <c r="C55" i="3"/>
  <c r="F55" i="3" s="1"/>
  <c r="C59" i="3"/>
  <c r="F59" i="3" s="1"/>
  <c r="C63" i="3"/>
  <c r="F63" i="3" s="1"/>
  <c r="C67" i="3"/>
  <c r="F67" i="3" s="1"/>
  <c r="C71" i="3"/>
  <c r="F71" i="3" s="1"/>
  <c r="C75" i="3"/>
  <c r="F75" i="3" s="1"/>
  <c r="C79" i="3"/>
  <c r="F79" i="3" s="1"/>
  <c r="C83" i="3"/>
  <c r="F83" i="3" s="1"/>
  <c r="C87" i="3"/>
  <c r="F87" i="3" s="1"/>
  <c r="C91" i="3"/>
  <c r="F91" i="3" s="1"/>
  <c r="C95" i="3"/>
  <c r="F95" i="3" s="1"/>
  <c r="C99" i="3"/>
  <c r="F99" i="3" s="1"/>
  <c r="C103" i="3"/>
  <c r="F103" i="3" s="1"/>
  <c r="C107" i="3"/>
  <c r="F107" i="3" s="1"/>
  <c r="C111" i="3"/>
  <c r="F111" i="3" s="1"/>
  <c r="C115" i="3"/>
  <c r="F115" i="3" s="1"/>
  <c r="C119" i="3"/>
  <c r="F119" i="3" s="1"/>
  <c r="C123" i="3"/>
  <c r="F123" i="3" s="1"/>
  <c r="C127" i="3"/>
  <c r="F127" i="3" s="1"/>
  <c r="C131" i="3"/>
  <c r="F131" i="3" s="1"/>
  <c r="C141" i="3"/>
  <c r="F141" i="3" s="1"/>
  <c r="C161" i="3"/>
  <c r="F161" i="3" s="1"/>
  <c r="C173" i="3"/>
  <c r="F173" i="3" s="1"/>
  <c r="C177" i="3"/>
  <c r="F177" i="3" s="1"/>
  <c r="C189" i="3"/>
  <c r="F189" i="3" s="1"/>
  <c r="C225" i="3"/>
  <c r="F225" i="3" s="1"/>
  <c r="D2" i="3"/>
  <c r="C136" i="3"/>
  <c r="F136" i="3" s="1"/>
  <c r="C140" i="3"/>
  <c r="F140" i="3" s="1"/>
  <c r="C152" i="3"/>
  <c r="F152" i="3" s="1"/>
  <c r="C156" i="3"/>
  <c r="F156" i="3" s="1"/>
  <c r="C168" i="3"/>
  <c r="F168" i="3" s="1"/>
  <c r="C172" i="3"/>
  <c r="F172" i="3" s="1"/>
  <c r="C184" i="3"/>
  <c r="F184" i="3" s="1"/>
  <c r="C188" i="3"/>
  <c r="F188" i="3" s="1"/>
  <c r="C200" i="3"/>
  <c r="F200" i="3" s="1"/>
  <c r="C204" i="3"/>
  <c r="F204" i="3" s="1"/>
  <c r="C216" i="3"/>
  <c r="F216" i="3" s="1"/>
  <c r="C220" i="3"/>
  <c r="F220" i="3" s="1"/>
  <c r="C232" i="3"/>
  <c r="F232" i="3" s="1"/>
  <c r="C236" i="3"/>
  <c r="F236" i="3" s="1"/>
  <c r="D221" i="3"/>
  <c r="C2" i="3"/>
  <c r="F2" i="3" s="1"/>
  <c r="C6" i="3"/>
  <c r="F6" i="3" s="1"/>
  <c r="C18" i="3"/>
  <c r="F18" i="3" s="1"/>
  <c r="C30" i="3"/>
  <c r="F30" i="3" s="1"/>
  <c r="C38" i="3"/>
  <c r="F38" i="3" s="1"/>
  <c r="C50" i="3"/>
  <c r="F50" i="3" s="1"/>
  <c r="C62" i="3"/>
  <c r="F62" i="3" s="1"/>
  <c r="C74" i="3"/>
  <c r="F74" i="3" s="1"/>
  <c r="C86" i="3"/>
  <c r="F86" i="3" s="1"/>
  <c r="D86" i="3"/>
  <c r="C98" i="3"/>
  <c r="F98" i="3" s="1"/>
  <c r="C114" i="3"/>
  <c r="F114" i="3" s="1"/>
  <c r="C126" i="3"/>
  <c r="F126" i="3" s="1"/>
  <c r="C198" i="3"/>
  <c r="F198" i="3" s="1"/>
  <c r="D198" i="3"/>
  <c r="C210" i="3"/>
  <c r="F210" i="3" s="1"/>
  <c r="C214" i="3"/>
  <c r="F214" i="3" s="1"/>
  <c r="C10" i="3"/>
  <c r="F10" i="3" s="1"/>
  <c r="C22" i="3"/>
  <c r="F22" i="3" s="1"/>
  <c r="C34" i="3"/>
  <c r="F34" i="3" s="1"/>
  <c r="C46" i="3"/>
  <c r="F46" i="3" s="1"/>
  <c r="C58" i="3"/>
  <c r="F58" i="3" s="1"/>
  <c r="C70" i="3"/>
  <c r="F70" i="3" s="1"/>
  <c r="C82" i="3"/>
  <c r="F82" i="3" s="1"/>
  <c r="C94" i="3"/>
  <c r="F94" i="3" s="1"/>
  <c r="C106" i="3"/>
  <c r="F106" i="3" s="1"/>
  <c r="C118" i="3"/>
  <c r="F118" i="3" s="1"/>
  <c r="C130" i="3"/>
  <c r="F130" i="3" s="1"/>
  <c r="C166" i="3"/>
  <c r="F166" i="3" s="1"/>
  <c r="C178" i="3"/>
  <c r="F178" i="3" s="1"/>
  <c r="C14" i="3"/>
  <c r="F14" i="3" s="1"/>
  <c r="C26" i="3"/>
  <c r="F26" i="3" s="1"/>
  <c r="C42" i="3"/>
  <c r="F42" i="3" s="1"/>
  <c r="C54" i="3"/>
  <c r="F54" i="3" s="1"/>
  <c r="C66" i="3"/>
  <c r="F66" i="3" s="1"/>
  <c r="C78" i="3"/>
  <c r="F78" i="3" s="1"/>
  <c r="C90" i="3"/>
  <c r="F90" i="3" s="1"/>
  <c r="C102" i="3"/>
  <c r="F102" i="3" s="1"/>
  <c r="C110" i="3"/>
  <c r="F110" i="3" s="1"/>
  <c r="C122" i="3"/>
  <c r="F122" i="3" s="1"/>
  <c r="C134" i="3"/>
  <c r="F134" i="3" s="1"/>
  <c r="C146" i="3"/>
  <c r="F146" i="3" s="1"/>
  <c r="D146" i="3"/>
  <c r="C150" i="3"/>
  <c r="F150" i="3" s="1"/>
  <c r="C162" i="3"/>
  <c r="F162" i="3" s="1"/>
  <c r="C182" i="3"/>
  <c r="F182" i="3" s="1"/>
  <c r="C194" i="3"/>
  <c r="F194" i="3" s="1"/>
  <c r="C226" i="3"/>
  <c r="F226" i="3" s="1"/>
  <c r="D118" i="3"/>
  <c r="D177" i="3"/>
  <c r="D54" i="3"/>
  <c r="D30" i="3"/>
  <c r="D62" i="3"/>
  <c r="D94" i="3"/>
  <c r="D126" i="3"/>
  <c r="D156" i="3"/>
  <c r="D178" i="3"/>
  <c r="D209" i="3"/>
  <c r="D232" i="3"/>
  <c r="D22" i="3"/>
  <c r="D6" i="3"/>
  <c r="D38" i="3"/>
  <c r="D70" i="3"/>
  <c r="D102" i="3"/>
  <c r="D134" i="3"/>
  <c r="D157" i="3"/>
  <c r="D188" i="3"/>
  <c r="D210" i="3"/>
  <c r="D233" i="3"/>
  <c r="D14" i="3"/>
  <c r="D46" i="3"/>
  <c r="D78" i="3"/>
  <c r="D110" i="3"/>
  <c r="D145" i="3"/>
  <c r="D166" i="3"/>
  <c r="D189" i="3"/>
  <c r="D220" i="3"/>
  <c r="C135" i="3"/>
  <c r="F135" i="3" s="1"/>
  <c r="D135" i="3"/>
  <c r="C143" i="3"/>
  <c r="F143" i="3" s="1"/>
  <c r="D143" i="3"/>
  <c r="C151" i="3"/>
  <c r="F151" i="3" s="1"/>
  <c r="D151" i="3"/>
  <c r="C159" i="3"/>
  <c r="F159" i="3" s="1"/>
  <c r="D159" i="3"/>
  <c r="C167" i="3"/>
  <c r="F167" i="3" s="1"/>
  <c r="D167" i="3"/>
  <c r="C175" i="3"/>
  <c r="F175" i="3" s="1"/>
  <c r="D175" i="3"/>
  <c r="C183" i="3"/>
  <c r="F183" i="3" s="1"/>
  <c r="D183" i="3"/>
  <c r="C191" i="3"/>
  <c r="F191" i="3" s="1"/>
  <c r="D191" i="3"/>
  <c r="C8" i="3"/>
  <c r="F8" i="3" s="1"/>
  <c r="D8" i="3"/>
  <c r="C16" i="3"/>
  <c r="F16" i="3" s="1"/>
  <c r="D16" i="3"/>
  <c r="C24" i="3"/>
  <c r="F24" i="3" s="1"/>
  <c r="D24" i="3"/>
  <c r="C32" i="3"/>
  <c r="F32" i="3" s="1"/>
  <c r="D32" i="3"/>
  <c r="C40" i="3"/>
  <c r="F40" i="3" s="1"/>
  <c r="D40" i="3"/>
  <c r="C52" i="3"/>
  <c r="F52" i="3" s="1"/>
  <c r="D52" i="3"/>
  <c r="C60" i="3"/>
  <c r="F60" i="3" s="1"/>
  <c r="D60" i="3"/>
  <c r="C68" i="3"/>
  <c r="F68" i="3" s="1"/>
  <c r="D68" i="3"/>
  <c r="C76" i="3"/>
  <c r="F76" i="3" s="1"/>
  <c r="D76" i="3"/>
  <c r="C84" i="3"/>
  <c r="F84" i="3" s="1"/>
  <c r="D84" i="3"/>
  <c r="C92" i="3"/>
  <c r="F92" i="3" s="1"/>
  <c r="D92" i="3"/>
  <c r="C100" i="3"/>
  <c r="F100" i="3" s="1"/>
  <c r="D100" i="3"/>
  <c r="C108" i="3"/>
  <c r="F108" i="3" s="1"/>
  <c r="D108" i="3"/>
  <c r="C116" i="3"/>
  <c r="F116" i="3" s="1"/>
  <c r="D116" i="3"/>
  <c r="C124" i="3"/>
  <c r="F124" i="3" s="1"/>
  <c r="D124" i="3"/>
  <c r="C132" i="3"/>
  <c r="F132" i="3" s="1"/>
  <c r="D132" i="3"/>
  <c r="C148" i="3"/>
  <c r="F148" i="3" s="1"/>
  <c r="D148" i="3"/>
  <c r="C164" i="3"/>
  <c r="F164" i="3" s="1"/>
  <c r="D164" i="3"/>
  <c r="C176" i="3"/>
  <c r="F176" i="3" s="1"/>
  <c r="D176" i="3"/>
  <c r="C180" i="3"/>
  <c r="F180" i="3" s="1"/>
  <c r="D180" i="3"/>
  <c r="C192" i="3"/>
  <c r="F192" i="3" s="1"/>
  <c r="D192" i="3"/>
  <c r="C196" i="3"/>
  <c r="F196" i="3" s="1"/>
  <c r="D196" i="3"/>
  <c r="C208" i="3"/>
  <c r="F208" i="3" s="1"/>
  <c r="D208" i="3"/>
  <c r="C212" i="3"/>
  <c r="F212" i="3" s="1"/>
  <c r="D212" i="3"/>
  <c r="C224" i="3"/>
  <c r="F224" i="3" s="1"/>
  <c r="D224" i="3"/>
  <c r="C228" i="3"/>
  <c r="F228" i="3" s="1"/>
  <c r="D228" i="3"/>
  <c r="D7" i="3"/>
  <c r="D15" i="3"/>
  <c r="D23" i="3"/>
  <c r="D31" i="3"/>
  <c r="D39" i="3"/>
  <c r="D47" i="3"/>
  <c r="D55" i="3"/>
  <c r="D63" i="3"/>
  <c r="D71" i="3"/>
  <c r="D79" i="3"/>
  <c r="D87" i="3"/>
  <c r="D95" i="3"/>
  <c r="D103" i="3"/>
  <c r="D111" i="3"/>
  <c r="D119" i="3"/>
  <c r="D127" i="3"/>
  <c r="D136" i="3"/>
  <c r="D168" i="3"/>
  <c r="D200" i="3"/>
  <c r="C5" i="3"/>
  <c r="F5" i="3" s="1"/>
  <c r="D5" i="3"/>
  <c r="C9" i="3"/>
  <c r="F9" i="3" s="1"/>
  <c r="D9" i="3"/>
  <c r="C13" i="3"/>
  <c r="F13" i="3" s="1"/>
  <c r="D13" i="3"/>
  <c r="C17" i="3"/>
  <c r="F17" i="3" s="1"/>
  <c r="D17" i="3"/>
  <c r="C21" i="3"/>
  <c r="F21" i="3" s="1"/>
  <c r="D21" i="3"/>
  <c r="C25" i="3"/>
  <c r="F25" i="3" s="1"/>
  <c r="D25" i="3"/>
  <c r="C29" i="3"/>
  <c r="F29" i="3" s="1"/>
  <c r="D29" i="3"/>
  <c r="C33" i="3"/>
  <c r="F33" i="3" s="1"/>
  <c r="D33" i="3"/>
  <c r="C37" i="3"/>
  <c r="F37" i="3" s="1"/>
  <c r="D37" i="3"/>
  <c r="C41" i="3"/>
  <c r="F41" i="3" s="1"/>
  <c r="D41" i="3"/>
  <c r="C45" i="3"/>
  <c r="F45" i="3" s="1"/>
  <c r="D45" i="3"/>
  <c r="C49" i="3"/>
  <c r="F49" i="3" s="1"/>
  <c r="D49" i="3"/>
  <c r="C53" i="3"/>
  <c r="F53" i="3" s="1"/>
  <c r="D53" i="3"/>
  <c r="C57" i="3"/>
  <c r="F57" i="3" s="1"/>
  <c r="D57" i="3"/>
  <c r="C61" i="3"/>
  <c r="F61" i="3" s="1"/>
  <c r="D61" i="3"/>
  <c r="C65" i="3"/>
  <c r="F65" i="3" s="1"/>
  <c r="D65" i="3"/>
  <c r="C69" i="3"/>
  <c r="F69" i="3" s="1"/>
  <c r="D69" i="3"/>
  <c r="C73" i="3"/>
  <c r="F73" i="3" s="1"/>
  <c r="D73" i="3"/>
  <c r="C77" i="3"/>
  <c r="F77" i="3" s="1"/>
  <c r="D77" i="3"/>
  <c r="C81" i="3"/>
  <c r="F81" i="3" s="1"/>
  <c r="D81" i="3"/>
  <c r="C85" i="3"/>
  <c r="F85" i="3" s="1"/>
  <c r="D85" i="3"/>
  <c r="C89" i="3"/>
  <c r="F89" i="3" s="1"/>
  <c r="D89" i="3"/>
  <c r="C93" i="3"/>
  <c r="F93" i="3" s="1"/>
  <c r="D93" i="3"/>
  <c r="C97" i="3"/>
  <c r="F97" i="3" s="1"/>
  <c r="D97" i="3"/>
  <c r="C101" i="3"/>
  <c r="F101" i="3" s="1"/>
  <c r="D101" i="3"/>
  <c r="C105" i="3"/>
  <c r="F105" i="3" s="1"/>
  <c r="D105" i="3"/>
  <c r="C109" i="3"/>
  <c r="F109" i="3" s="1"/>
  <c r="D109" i="3"/>
  <c r="C113" i="3"/>
  <c r="F113" i="3" s="1"/>
  <c r="D113" i="3"/>
  <c r="C117" i="3"/>
  <c r="F117" i="3" s="1"/>
  <c r="D117" i="3"/>
  <c r="C121" i="3"/>
  <c r="F121" i="3" s="1"/>
  <c r="D121" i="3"/>
  <c r="C125" i="3"/>
  <c r="F125" i="3" s="1"/>
  <c r="D125" i="3"/>
  <c r="C129" i="3"/>
  <c r="F129" i="3" s="1"/>
  <c r="D129" i="3"/>
  <c r="C133" i="3"/>
  <c r="F133" i="3" s="1"/>
  <c r="D133" i="3"/>
  <c r="C137" i="3"/>
  <c r="F137" i="3" s="1"/>
  <c r="D137" i="3"/>
  <c r="C149" i="3"/>
  <c r="F149" i="3" s="1"/>
  <c r="D149" i="3"/>
  <c r="C153" i="3"/>
  <c r="F153" i="3" s="1"/>
  <c r="D153" i="3"/>
  <c r="C165" i="3"/>
  <c r="F165" i="3" s="1"/>
  <c r="D165" i="3"/>
  <c r="C169" i="3"/>
  <c r="F169" i="3" s="1"/>
  <c r="D169" i="3"/>
  <c r="C181" i="3"/>
  <c r="F181" i="3" s="1"/>
  <c r="D181" i="3"/>
  <c r="C185" i="3"/>
  <c r="F185" i="3" s="1"/>
  <c r="D185" i="3"/>
  <c r="C197" i="3"/>
  <c r="F197" i="3" s="1"/>
  <c r="D197" i="3"/>
  <c r="C201" i="3"/>
  <c r="F201" i="3" s="1"/>
  <c r="D201" i="3"/>
  <c r="C213" i="3"/>
  <c r="F213" i="3" s="1"/>
  <c r="D213" i="3"/>
  <c r="C217" i="3"/>
  <c r="F217" i="3" s="1"/>
  <c r="D217" i="3"/>
  <c r="C229" i="3"/>
  <c r="F229" i="3" s="1"/>
  <c r="D229" i="3"/>
  <c r="D10" i="3"/>
  <c r="D18" i="3"/>
  <c r="D26" i="3"/>
  <c r="D34" i="3"/>
  <c r="D42" i="3"/>
  <c r="D50" i="3"/>
  <c r="D58" i="3"/>
  <c r="D66" i="3"/>
  <c r="D74" i="3"/>
  <c r="D82" i="3"/>
  <c r="D90" i="3"/>
  <c r="D98" i="3"/>
  <c r="D106" i="3"/>
  <c r="D114" i="3"/>
  <c r="D122" i="3"/>
  <c r="D130" i="3"/>
  <c r="D140" i="3"/>
  <c r="D150" i="3"/>
  <c r="D161" i="3"/>
  <c r="D172" i="3"/>
  <c r="D182" i="3"/>
  <c r="D193" i="3"/>
  <c r="D204" i="3"/>
  <c r="D214" i="3"/>
  <c r="D225" i="3"/>
  <c r="C139" i="3"/>
  <c r="F139" i="3" s="1"/>
  <c r="D139" i="3"/>
  <c r="C147" i="3"/>
  <c r="F147" i="3" s="1"/>
  <c r="D147" i="3"/>
  <c r="C155" i="3"/>
  <c r="F155" i="3" s="1"/>
  <c r="D155" i="3"/>
  <c r="C163" i="3"/>
  <c r="F163" i="3" s="1"/>
  <c r="D163" i="3"/>
  <c r="C171" i="3"/>
  <c r="F171" i="3" s="1"/>
  <c r="D171" i="3"/>
  <c r="C179" i="3"/>
  <c r="F179" i="3" s="1"/>
  <c r="D179" i="3"/>
  <c r="C187" i="3"/>
  <c r="F187" i="3" s="1"/>
  <c r="D187" i="3"/>
  <c r="C4" i="3"/>
  <c r="F4" i="3" s="1"/>
  <c r="D4" i="3"/>
  <c r="C12" i="3"/>
  <c r="F12" i="3" s="1"/>
  <c r="D12" i="3"/>
  <c r="C20" i="3"/>
  <c r="F20" i="3" s="1"/>
  <c r="D20" i="3"/>
  <c r="C28" i="3"/>
  <c r="F28" i="3" s="1"/>
  <c r="D28" i="3"/>
  <c r="C36" i="3"/>
  <c r="F36" i="3" s="1"/>
  <c r="D36" i="3"/>
  <c r="C44" i="3"/>
  <c r="F44" i="3" s="1"/>
  <c r="D44" i="3"/>
  <c r="C48" i="3"/>
  <c r="F48" i="3" s="1"/>
  <c r="D48" i="3"/>
  <c r="C56" i="3"/>
  <c r="F56" i="3" s="1"/>
  <c r="D56" i="3"/>
  <c r="C64" i="3"/>
  <c r="F64" i="3" s="1"/>
  <c r="D64" i="3"/>
  <c r="C72" i="3"/>
  <c r="F72" i="3" s="1"/>
  <c r="D72" i="3"/>
  <c r="C80" i="3"/>
  <c r="F80" i="3" s="1"/>
  <c r="D80" i="3"/>
  <c r="C88" i="3"/>
  <c r="F88" i="3" s="1"/>
  <c r="D88" i="3"/>
  <c r="C96" i="3"/>
  <c r="F96" i="3" s="1"/>
  <c r="D96" i="3"/>
  <c r="C104" i="3"/>
  <c r="F104" i="3" s="1"/>
  <c r="D104" i="3"/>
  <c r="C112" i="3"/>
  <c r="F112" i="3" s="1"/>
  <c r="D112" i="3"/>
  <c r="C120" i="3"/>
  <c r="F120" i="3" s="1"/>
  <c r="D120" i="3"/>
  <c r="C128" i="3"/>
  <c r="F128" i="3" s="1"/>
  <c r="D128" i="3"/>
  <c r="C144" i="3"/>
  <c r="F144" i="3" s="1"/>
  <c r="D144" i="3"/>
  <c r="C160" i="3"/>
  <c r="F160" i="3" s="1"/>
  <c r="D160" i="3"/>
  <c r="C138" i="3"/>
  <c r="F138" i="3" s="1"/>
  <c r="D138" i="3"/>
  <c r="C142" i="3"/>
  <c r="F142" i="3" s="1"/>
  <c r="D142" i="3"/>
  <c r="C154" i="3"/>
  <c r="F154" i="3" s="1"/>
  <c r="D154" i="3"/>
  <c r="C158" i="3"/>
  <c r="F158" i="3" s="1"/>
  <c r="D158" i="3"/>
  <c r="C170" i="3"/>
  <c r="F170" i="3" s="1"/>
  <c r="D170" i="3"/>
  <c r="C174" i="3"/>
  <c r="F174" i="3" s="1"/>
  <c r="D174" i="3"/>
  <c r="C186" i="3"/>
  <c r="F186" i="3" s="1"/>
  <c r="D186" i="3"/>
  <c r="C190" i="3"/>
  <c r="F190" i="3" s="1"/>
  <c r="D190" i="3"/>
  <c r="C202" i="3"/>
  <c r="F202" i="3" s="1"/>
  <c r="D202" i="3"/>
  <c r="C206" i="3"/>
  <c r="F206" i="3" s="1"/>
  <c r="D206" i="3"/>
  <c r="C218" i="3"/>
  <c r="F218" i="3" s="1"/>
  <c r="D218" i="3"/>
  <c r="C222" i="3"/>
  <c r="F222" i="3" s="1"/>
  <c r="D222" i="3"/>
  <c r="C230" i="3"/>
  <c r="F230" i="3" s="1"/>
  <c r="D230" i="3"/>
  <c r="C234" i="3"/>
  <c r="F234" i="3" s="1"/>
  <c r="D234" i="3"/>
  <c r="D3" i="3"/>
  <c r="D11" i="3"/>
  <c r="D19" i="3"/>
  <c r="D27" i="3"/>
  <c r="D35" i="3"/>
  <c r="D43" i="3"/>
  <c r="D51" i="3"/>
  <c r="D59" i="3"/>
  <c r="D67" i="3"/>
  <c r="D75" i="3"/>
  <c r="D83" i="3"/>
  <c r="D91" i="3"/>
  <c r="D99" i="3"/>
  <c r="D107" i="3"/>
  <c r="D115" i="3"/>
  <c r="D123" i="3"/>
  <c r="D131" i="3"/>
  <c r="D141" i="3"/>
  <c r="D152" i="3"/>
  <c r="D162" i="3"/>
  <c r="D173" i="3"/>
  <c r="D184" i="3"/>
  <c r="D194" i="3"/>
  <c r="D205" i="3"/>
  <c r="D216" i="3"/>
  <c r="D226" i="3"/>
  <c r="C195" i="3"/>
  <c r="F195" i="3" s="1"/>
  <c r="D195" i="3"/>
  <c r="C199" i="3"/>
  <c r="F199" i="3" s="1"/>
  <c r="D199" i="3"/>
  <c r="C203" i="3"/>
  <c r="F203" i="3" s="1"/>
  <c r="D203" i="3"/>
  <c r="C207" i="3"/>
  <c r="F207" i="3" s="1"/>
  <c r="D207" i="3"/>
  <c r="C211" i="3"/>
  <c r="F211" i="3" s="1"/>
  <c r="D211" i="3"/>
  <c r="C215" i="3"/>
  <c r="F215" i="3" s="1"/>
  <c r="D215" i="3"/>
  <c r="C219" i="3"/>
  <c r="F219" i="3" s="1"/>
  <c r="D219" i="3"/>
  <c r="C223" i="3"/>
  <c r="F223" i="3" s="1"/>
  <c r="D223" i="3"/>
  <c r="C227" i="3"/>
  <c r="F227" i="3" s="1"/>
  <c r="D227" i="3"/>
  <c r="C231" i="3"/>
  <c r="F231" i="3" s="1"/>
  <c r="D231" i="3"/>
  <c r="C235" i="3"/>
  <c r="F235" i="3" s="1"/>
  <c r="D235" i="3"/>
  <c r="D236" i="3"/>
  <c r="P3" i="5"/>
  <c r="O3" i="5"/>
  <c r="N3" i="5"/>
  <c r="M3" i="5"/>
  <c r="L3" i="5"/>
  <c r="K3" i="5"/>
  <c r="I3" i="5"/>
  <c r="H3" i="5"/>
  <c r="G3" i="5"/>
  <c r="E3" i="5"/>
  <c r="D3" i="5"/>
  <c r="J3" i="5" l="1"/>
  <c r="AK422" i="1"/>
  <c r="AK420" i="1"/>
  <c r="AK415" i="1"/>
  <c r="AK395" i="1"/>
  <c r="AK393" i="1"/>
  <c r="AK388" i="1"/>
  <c r="AK368" i="1"/>
  <c r="AK366" i="1"/>
  <c r="AK361" i="1"/>
  <c r="AK341" i="1"/>
  <c r="AK339" i="1"/>
  <c r="AK334" i="1"/>
  <c r="BW328" i="1"/>
  <c r="BX327" i="1"/>
  <c r="BW321" i="1"/>
  <c r="BW322" i="1" s="1"/>
  <c r="BX322" i="1" s="1"/>
  <c r="BX320" i="1"/>
  <c r="BX319" i="1"/>
  <c r="BW317" i="1"/>
  <c r="BX317" i="1" s="1"/>
  <c r="BW316" i="1"/>
  <c r="BW318" i="1" s="1"/>
  <c r="BX318" i="1" s="1"/>
  <c r="BX315" i="1"/>
  <c r="AK314" i="1"/>
  <c r="AK312" i="1"/>
  <c r="AK307" i="1"/>
  <c r="BX304" i="1"/>
  <c r="AK287" i="1"/>
  <c r="AK285" i="1"/>
  <c r="AK280" i="1"/>
  <c r="AK260" i="1"/>
  <c r="AK258" i="1"/>
  <c r="AK253" i="1"/>
  <c r="AK233" i="1"/>
  <c r="AK231" i="1"/>
  <c r="AK226" i="1"/>
  <c r="AK206" i="1"/>
  <c r="AK204" i="1"/>
  <c r="AK199" i="1"/>
  <c r="AK179" i="1"/>
  <c r="AK177" i="1"/>
  <c r="AK172" i="1"/>
  <c r="AK152" i="1"/>
  <c r="AK150" i="1"/>
  <c r="AK145" i="1"/>
  <c r="AK125" i="1"/>
  <c r="AK123" i="1"/>
  <c r="AK118" i="1"/>
  <c r="AK98" i="1"/>
  <c r="AK96" i="1"/>
  <c r="AK91" i="1"/>
  <c r="AD73" i="1"/>
  <c r="AD74" i="1" s="1"/>
  <c r="AD75" i="1" s="1"/>
  <c r="AD76" i="1" s="1"/>
  <c r="AD77" i="1" s="1"/>
  <c r="AD78" i="1" s="1"/>
  <c r="AD79" i="1" s="1"/>
  <c r="AD80" i="1" s="1"/>
  <c r="AD81" i="1" s="1"/>
  <c r="AD82" i="1" s="1"/>
  <c r="AD83" i="1" s="1"/>
  <c r="AD84" i="1" s="1"/>
  <c r="AD85" i="1" s="1"/>
  <c r="AD86" i="1" s="1"/>
  <c r="AD87" i="1" s="1"/>
  <c r="AD88" i="1" s="1"/>
  <c r="AD89" i="1" s="1"/>
  <c r="AD90" i="1" s="1"/>
  <c r="AD91" i="1" s="1"/>
  <c r="AD92" i="1" s="1"/>
  <c r="AD93" i="1" s="1"/>
  <c r="AD94" i="1" s="1"/>
  <c r="AD95" i="1" s="1"/>
  <c r="AD96" i="1" s="1"/>
  <c r="AD97" i="1" s="1"/>
  <c r="AK71" i="1"/>
  <c r="AK69" i="1"/>
  <c r="AK64" i="1"/>
  <c r="B56" i="1"/>
  <c r="AK44" i="1"/>
  <c r="AD44" i="1"/>
  <c r="AD45" i="1" s="1"/>
  <c r="AD46" i="1" s="1"/>
  <c r="AD47" i="1" s="1"/>
  <c r="AD48" i="1" s="1"/>
  <c r="AD49" i="1" s="1"/>
  <c r="AD50" i="1" s="1"/>
  <c r="AD51" i="1" s="1"/>
  <c r="AD52" i="1" s="1"/>
  <c r="AD53" i="1" s="1"/>
  <c r="AD54" i="1" s="1"/>
  <c r="AD55" i="1" s="1"/>
  <c r="AD56" i="1" s="1"/>
  <c r="AD57" i="1" s="1"/>
  <c r="AD58" i="1" s="1"/>
  <c r="AD59" i="1" s="1"/>
  <c r="AD60" i="1" s="1"/>
  <c r="AD61" i="1" s="1"/>
  <c r="AD62" i="1" s="1"/>
  <c r="AD63" i="1" s="1"/>
  <c r="AD64" i="1" s="1"/>
  <c r="AD65" i="1" s="1"/>
  <c r="AD66" i="1" s="1"/>
  <c r="AD67" i="1" s="1"/>
  <c r="AD68" i="1" s="1"/>
  <c r="AD69" i="1" s="1"/>
  <c r="AD70" i="1" s="1"/>
  <c r="AK42" i="1"/>
  <c r="AK37" i="1"/>
  <c r="A30" i="1"/>
  <c r="A31" i="1" s="1"/>
  <c r="P28" i="1"/>
  <c r="Q28" i="1" s="1"/>
  <c r="R28" i="1" s="1"/>
  <c r="S28" i="1" s="1"/>
  <c r="T28" i="1" s="1"/>
  <c r="U28" i="1" s="1"/>
  <c r="V28" i="1" s="1"/>
  <c r="W28" i="1" s="1"/>
  <c r="X28" i="1" s="1"/>
  <c r="Y28" i="1" s="1"/>
  <c r="Z28" i="1" s="1"/>
  <c r="AA28" i="1" s="1"/>
  <c r="AB28" i="1" s="1"/>
  <c r="AC28" i="1" s="1"/>
  <c r="O28" i="1"/>
  <c r="O27" i="1"/>
  <c r="P27" i="1" s="1"/>
  <c r="Q27" i="1" s="1"/>
  <c r="R27" i="1" s="1"/>
  <c r="S27" i="1" s="1"/>
  <c r="T27" i="1" s="1"/>
  <c r="U27" i="1" s="1"/>
  <c r="V27" i="1" s="1"/>
  <c r="W27" i="1" s="1"/>
  <c r="X27" i="1" s="1"/>
  <c r="Y27" i="1" s="1"/>
  <c r="Z27" i="1" s="1"/>
  <c r="AA27" i="1" s="1"/>
  <c r="AB27" i="1" s="1"/>
  <c r="AC27" i="1" s="1"/>
  <c r="A7" i="1"/>
  <c r="A8" i="1" s="1"/>
  <c r="B6" i="1"/>
  <c r="AE5" i="1"/>
  <c r="AF5" i="1" s="1"/>
  <c r="AG5" i="1" s="1"/>
  <c r="AH5" i="1" s="1"/>
  <c r="AI5" i="1" s="1"/>
  <c r="AJ5" i="1" s="1"/>
  <c r="AK5" i="1" s="1"/>
  <c r="AL5" i="1" s="1"/>
  <c r="AM5" i="1" s="1"/>
  <c r="AN5" i="1" s="1"/>
  <c r="AO5" i="1" s="1"/>
  <c r="AP5" i="1" s="1"/>
  <c r="AQ5" i="1" s="1"/>
  <c r="AR5" i="1" s="1"/>
  <c r="AS5" i="1" s="1"/>
  <c r="AT5" i="1" s="1"/>
  <c r="AU5" i="1" s="1"/>
  <c r="AV5" i="1" s="1"/>
  <c r="AW5" i="1" s="1"/>
  <c r="AX5" i="1" s="1"/>
  <c r="AY5" i="1" s="1"/>
  <c r="AZ5" i="1" s="1"/>
  <c r="BA5" i="1" s="1"/>
  <c r="BB5" i="1" s="1"/>
  <c r="BC5" i="1" s="1"/>
  <c r="E5" i="1"/>
  <c r="F5" i="1" s="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BI4" i="1"/>
  <c r="Y3" i="1"/>
  <c r="AF3" i="1" s="1"/>
  <c r="AK3" i="1" s="1"/>
  <c r="B3" i="1"/>
  <c r="B2" i="1" s="1"/>
  <c r="BL2" i="1"/>
  <c r="AA446" i="1" a="1"/>
  <c r="AA441" i="1" a="1"/>
  <c r="AA448" i="1" a="1"/>
  <c r="AA444" i="1" a="1"/>
  <c r="AA443" i="1" a="1"/>
  <c r="AA442" i="1" a="1"/>
  <c r="AA445" i="1" a="1"/>
  <c r="BX328" i="1" l="1"/>
  <c r="BW329" i="1" s="1"/>
  <c r="BX329" i="1" s="1"/>
  <c r="AA441" i="1"/>
  <c r="BD445" i="1"/>
  <c r="AZ445" i="1"/>
  <c r="AV445" i="1"/>
  <c r="AR445" i="1"/>
  <c r="AN445" i="1"/>
  <c r="AJ445" i="1"/>
  <c r="AF445" i="1"/>
  <c r="AB445" i="1"/>
  <c r="BC445" i="1"/>
  <c r="AY445" i="1"/>
  <c r="AU445" i="1"/>
  <c r="AQ445" i="1"/>
  <c r="AM445" i="1"/>
  <c r="AI445" i="1"/>
  <c r="AE445" i="1"/>
  <c r="AA445" i="1"/>
  <c r="BE445" i="1"/>
  <c r="BA445" i="1"/>
  <c r="AW445" i="1"/>
  <c r="AS445" i="1"/>
  <c r="AO445" i="1"/>
  <c r="AK445" i="1"/>
  <c r="AG445" i="1"/>
  <c r="AC445" i="1"/>
  <c r="BF445" i="1"/>
  <c r="AP445" i="1"/>
  <c r="BB445" i="1"/>
  <c r="AL445" i="1"/>
  <c r="AX445" i="1"/>
  <c r="AH445" i="1"/>
  <c r="AT445" i="1"/>
  <c r="AD445" i="1"/>
  <c r="BE444" i="1"/>
  <c r="BA444" i="1"/>
  <c r="AW444" i="1"/>
  <c r="AS444" i="1"/>
  <c r="AO444" i="1"/>
  <c r="AK444" i="1"/>
  <c r="AG444" i="1"/>
  <c r="AC444" i="1"/>
  <c r="BD444" i="1"/>
  <c r="AZ444" i="1"/>
  <c r="AV444" i="1"/>
  <c r="AR444" i="1"/>
  <c r="AN444" i="1"/>
  <c r="AJ444" i="1"/>
  <c r="AF444" i="1"/>
  <c r="AB444" i="1"/>
  <c r="BF444" i="1"/>
  <c r="BB444" i="1"/>
  <c r="AX444" i="1"/>
  <c r="AT444" i="1"/>
  <c r="AP444" i="1"/>
  <c r="AL444" i="1"/>
  <c r="AH444" i="1"/>
  <c r="AD444" i="1"/>
  <c r="AQ444" i="1"/>
  <c r="AA444" i="1"/>
  <c r="BC444" i="1"/>
  <c r="AM444" i="1"/>
  <c r="AY444" i="1"/>
  <c r="AI444" i="1"/>
  <c r="AU444" i="1"/>
  <c r="AE444" i="1"/>
  <c r="BC442" i="1"/>
  <c r="AY442" i="1"/>
  <c r="AU442" i="1"/>
  <c r="AQ442" i="1"/>
  <c r="AM442" i="1"/>
  <c r="AI442" i="1"/>
  <c r="AE442" i="1"/>
  <c r="AA442" i="1"/>
  <c r="BF442" i="1"/>
  <c r="BB442" i="1"/>
  <c r="AX442" i="1"/>
  <c r="AT442" i="1"/>
  <c r="AP442" i="1"/>
  <c r="AL442" i="1"/>
  <c r="AH442" i="1"/>
  <c r="AD442" i="1"/>
  <c r="AZ442" i="1"/>
  <c r="AR442" i="1"/>
  <c r="AJ442" i="1"/>
  <c r="AB442" i="1"/>
  <c r="BE442" i="1"/>
  <c r="AW442" i="1"/>
  <c r="AO442" i="1"/>
  <c r="AG442" i="1"/>
  <c r="BD442" i="1"/>
  <c r="AV442" i="1"/>
  <c r="AN442" i="1"/>
  <c r="AF442" i="1"/>
  <c r="BA442" i="1"/>
  <c r="AS442" i="1"/>
  <c r="AK442" i="1"/>
  <c r="AC442" i="1"/>
  <c r="BC446" i="1"/>
  <c r="AY446" i="1"/>
  <c r="AU446" i="1"/>
  <c r="AQ446" i="1"/>
  <c r="AM446" i="1"/>
  <c r="AI446" i="1"/>
  <c r="AE446" i="1"/>
  <c r="AA446" i="1"/>
  <c r="BF446" i="1"/>
  <c r="BB446" i="1"/>
  <c r="AX446" i="1"/>
  <c r="AT446" i="1"/>
  <c r="AP446" i="1"/>
  <c r="AL446" i="1"/>
  <c r="AH446" i="1"/>
  <c r="AD446" i="1"/>
  <c r="BD446" i="1"/>
  <c r="AZ446" i="1"/>
  <c r="AV446" i="1"/>
  <c r="AR446" i="1"/>
  <c r="AN446" i="1"/>
  <c r="AJ446" i="1"/>
  <c r="AF446" i="1"/>
  <c r="AB446" i="1"/>
  <c r="BE446" i="1"/>
  <c r="AO446" i="1"/>
  <c r="BA446" i="1"/>
  <c r="AK446" i="1"/>
  <c r="AW446" i="1"/>
  <c r="AG446" i="1"/>
  <c r="AS446" i="1"/>
  <c r="AC446" i="1"/>
  <c r="BF443" i="1"/>
  <c r="BB443" i="1"/>
  <c r="AX443" i="1"/>
  <c r="AT443" i="1"/>
  <c r="AP443" i="1"/>
  <c r="AL443" i="1"/>
  <c r="AH443" i="1"/>
  <c r="AD443" i="1"/>
  <c r="BE443" i="1"/>
  <c r="BA443" i="1"/>
  <c r="AW443" i="1"/>
  <c r="AS443" i="1"/>
  <c r="AO443" i="1"/>
  <c r="AK443" i="1"/>
  <c r="AG443" i="1"/>
  <c r="AC443" i="1"/>
  <c r="AY443" i="1"/>
  <c r="AQ443" i="1"/>
  <c r="AI443" i="1"/>
  <c r="AA443" i="1"/>
  <c r="BD443" i="1"/>
  <c r="AV443" i="1"/>
  <c r="AN443" i="1"/>
  <c r="AF443" i="1"/>
  <c r="BC443" i="1"/>
  <c r="AU443" i="1"/>
  <c r="AM443" i="1"/>
  <c r="AE443" i="1"/>
  <c r="AZ443" i="1"/>
  <c r="AR443" i="1"/>
  <c r="AJ443" i="1"/>
  <c r="AB443" i="1"/>
  <c r="BF448" i="1"/>
  <c r="BB448" i="1"/>
  <c r="AX448" i="1"/>
  <c r="AT448" i="1"/>
  <c r="AP448" i="1"/>
  <c r="AL448" i="1"/>
  <c r="AH448" i="1"/>
  <c r="AD448" i="1"/>
  <c r="BE448" i="1"/>
  <c r="BA448" i="1"/>
  <c r="AW448" i="1"/>
  <c r="AS448" i="1"/>
  <c r="AO448" i="1"/>
  <c r="AK448" i="1"/>
  <c r="AG448" i="1"/>
  <c r="AC448" i="1"/>
  <c r="BC448" i="1"/>
  <c r="AY448" i="1"/>
  <c r="AU448" i="1"/>
  <c r="AQ448" i="1"/>
  <c r="AM448" i="1"/>
  <c r="AI448" i="1"/>
  <c r="AE448" i="1"/>
  <c r="AA448" i="1"/>
  <c r="BD448" i="1"/>
  <c r="AN448" i="1"/>
  <c r="AZ448" i="1"/>
  <c r="AJ448" i="1"/>
  <c r="AV448" i="1"/>
  <c r="AF448" i="1"/>
  <c r="AR448" i="1"/>
  <c r="AB448" i="1"/>
  <c r="C7" i="1"/>
  <c r="C6" i="1"/>
  <c r="B4" i="1"/>
  <c r="AK419" i="1"/>
  <c r="AK392" i="1"/>
  <c r="AK365" i="1"/>
  <c r="AK338" i="1"/>
  <c r="AK284" i="1"/>
  <c r="AK311" i="1"/>
  <c r="AK257" i="1"/>
  <c r="AK230" i="1"/>
  <c r="AK203" i="1"/>
  <c r="AK176" i="1"/>
  <c r="AK149" i="1"/>
  <c r="AK122" i="1"/>
  <c r="AK68" i="1"/>
  <c r="AK95" i="1"/>
  <c r="AK41" i="1"/>
  <c r="AP3" i="1"/>
  <c r="A9" i="1"/>
  <c r="B8" i="1"/>
  <c r="C9" i="1" s="1"/>
  <c r="B7" i="1"/>
  <c r="C8" i="1" s="1"/>
  <c r="B31" i="1"/>
  <c r="A32" i="1"/>
  <c r="BI5" i="1"/>
  <c r="B30" i="1"/>
  <c r="B83" i="1"/>
  <c r="BX316" i="1"/>
  <c r="BX321" i="1"/>
  <c r="AA8" i="1" l="1"/>
  <c r="BA8" i="1" s="1"/>
  <c r="W8" i="1"/>
  <c r="AW8" i="1" s="1"/>
  <c r="S8" i="1"/>
  <c r="AS8" i="1" s="1"/>
  <c r="O8" i="1"/>
  <c r="AO8" i="1" s="1"/>
  <c r="K8" i="1"/>
  <c r="AK8" i="1" s="1"/>
  <c r="G8" i="1"/>
  <c r="AG8" i="1" s="1"/>
  <c r="Z8" i="1"/>
  <c r="AZ8" i="1" s="1"/>
  <c r="V8" i="1"/>
  <c r="AV8" i="1" s="1"/>
  <c r="R8" i="1"/>
  <c r="AR8" i="1" s="1"/>
  <c r="N8" i="1"/>
  <c r="AN8" i="1" s="1"/>
  <c r="J8" i="1"/>
  <c r="AJ8" i="1" s="1"/>
  <c r="F8" i="1"/>
  <c r="AF8" i="1" s="1"/>
  <c r="AC8" i="1"/>
  <c r="BC8" i="1" s="1"/>
  <c r="Y8" i="1"/>
  <c r="AY8" i="1" s="1"/>
  <c r="U8" i="1"/>
  <c r="AU8" i="1" s="1"/>
  <c r="Q8" i="1"/>
  <c r="AQ8" i="1" s="1"/>
  <c r="M8" i="1"/>
  <c r="AM8" i="1" s="1"/>
  <c r="I8" i="1"/>
  <c r="AI8" i="1" s="1"/>
  <c r="E8" i="1"/>
  <c r="AE8" i="1" s="1"/>
  <c r="AB8" i="1"/>
  <c r="BB8" i="1" s="1"/>
  <c r="X8" i="1"/>
  <c r="AX8" i="1" s="1"/>
  <c r="T8" i="1"/>
  <c r="AT8" i="1" s="1"/>
  <c r="P8" i="1"/>
  <c r="AP8" i="1" s="1"/>
  <c r="L8" i="1"/>
  <c r="AL8" i="1" s="1"/>
  <c r="H8" i="1"/>
  <c r="AH8" i="1" s="1"/>
  <c r="D8" i="1"/>
  <c r="AD8" i="1" s="1"/>
  <c r="B110" i="1"/>
  <c r="B32" i="1"/>
  <c r="A33" i="1"/>
  <c r="A10" i="1"/>
  <c r="B9" i="1"/>
  <c r="C10" i="1" s="1"/>
  <c r="Z9" i="1"/>
  <c r="AZ9" i="1" s="1"/>
  <c r="V9" i="1"/>
  <c r="AV9" i="1" s="1"/>
  <c r="R9" i="1"/>
  <c r="AR9" i="1" s="1"/>
  <c r="N9" i="1"/>
  <c r="AN9" i="1" s="1"/>
  <c r="J9" i="1"/>
  <c r="AJ9" i="1" s="1"/>
  <c r="F9" i="1"/>
  <c r="AF9" i="1" s="1"/>
  <c r="AC9" i="1"/>
  <c r="BC9" i="1" s="1"/>
  <c r="Y9" i="1"/>
  <c r="AY9" i="1" s="1"/>
  <c r="U9" i="1"/>
  <c r="AU9" i="1" s="1"/>
  <c r="Q9" i="1"/>
  <c r="AQ9" i="1" s="1"/>
  <c r="M9" i="1"/>
  <c r="AM9" i="1" s="1"/>
  <c r="I9" i="1"/>
  <c r="AI9" i="1" s="1"/>
  <c r="E9" i="1"/>
  <c r="AE9" i="1" s="1"/>
  <c r="AB9" i="1"/>
  <c r="BB9" i="1" s="1"/>
  <c r="X9" i="1"/>
  <c r="AX9" i="1" s="1"/>
  <c r="T9" i="1"/>
  <c r="AT9" i="1" s="1"/>
  <c r="P9" i="1"/>
  <c r="AP9" i="1" s="1"/>
  <c r="L9" i="1"/>
  <c r="AL9" i="1" s="1"/>
  <c r="H9" i="1"/>
  <c r="AH9" i="1" s="1"/>
  <c r="D9" i="1"/>
  <c r="AD9" i="1" s="1"/>
  <c r="AA9" i="1"/>
  <c r="BA9" i="1" s="1"/>
  <c r="W9" i="1"/>
  <c r="AW9" i="1" s="1"/>
  <c r="S9" i="1"/>
  <c r="AS9" i="1" s="1"/>
  <c r="O9" i="1"/>
  <c r="AO9" i="1" s="1"/>
  <c r="K9" i="1"/>
  <c r="AK9" i="1" s="1"/>
  <c r="G9" i="1"/>
  <c r="AG9" i="1" s="1"/>
  <c r="AC6" i="1"/>
  <c r="BC6" i="1" s="1"/>
  <c r="Y6" i="1"/>
  <c r="AY6" i="1" s="1"/>
  <c r="U6" i="1"/>
  <c r="AU6" i="1" s="1"/>
  <c r="Q6" i="1"/>
  <c r="AQ6" i="1" s="1"/>
  <c r="M6" i="1"/>
  <c r="AM6" i="1" s="1"/>
  <c r="I6" i="1"/>
  <c r="AI6" i="1" s="1"/>
  <c r="E6" i="1"/>
  <c r="AE6" i="1" s="1"/>
  <c r="AB6" i="1"/>
  <c r="BB6" i="1" s="1"/>
  <c r="X6" i="1"/>
  <c r="AX6" i="1" s="1"/>
  <c r="T6" i="1"/>
  <c r="AT6" i="1" s="1"/>
  <c r="P6" i="1"/>
  <c r="AP6" i="1" s="1"/>
  <c r="L6" i="1"/>
  <c r="AL6" i="1" s="1"/>
  <c r="H6" i="1"/>
  <c r="AH6" i="1" s="1"/>
  <c r="D6" i="1"/>
  <c r="AD6" i="1" s="1"/>
  <c r="AA6" i="1"/>
  <c r="BA6" i="1" s="1"/>
  <c r="W6" i="1"/>
  <c r="AW6" i="1" s="1"/>
  <c r="S6" i="1"/>
  <c r="AS6" i="1" s="1"/>
  <c r="O6" i="1"/>
  <c r="AO6" i="1" s="1"/>
  <c r="K6" i="1"/>
  <c r="AK6" i="1" s="1"/>
  <c r="G6" i="1"/>
  <c r="AG6" i="1" s="1"/>
  <c r="Z6" i="1"/>
  <c r="AZ6" i="1" s="1"/>
  <c r="V6" i="1"/>
  <c r="AV6" i="1" s="1"/>
  <c r="R6" i="1"/>
  <c r="AR6" i="1" s="1"/>
  <c r="N6" i="1"/>
  <c r="AN6" i="1" s="1"/>
  <c r="J6" i="1"/>
  <c r="AJ6" i="1" s="1"/>
  <c r="F6" i="1"/>
  <c r="AF6" i="1" s="1"/>
  <c r="BI6" i="1"/>
  <c r="AS41" i="1"/>
  <c r="AB7" i="1"/>
  <c r="BB7" i="1" s="1"/>
  <c r="X7" i="1"/>
  <c r="AX7" i="1" s="1"/>
  <c r="T7" i="1"/>
  <c r="AT7" i="1" s="1"/>
  <c r="P7" i="1"/>
  <c r="AP7" i="1" s="1"/>
  <c r="L7" i="1"/>
  <c r="AL7" i="1" s="1"/>
  <c r="H7" i="1"/>
  <c r="AH7" i="1" s="1"/>
  <c r="D7" i="1"/>
  <c r="AD7" i="1" s="1"/>
  <c r="AA7" i="1"/>
  <c r="BA7" i="1" s="1"/>
  <c r="W7" i="1"/>
  <c r="AW7" i="1" s="1"/>
  <c r="S7" i="1"/>
  <c r="AS7" i="1" s="1"/>
  <c r="O7" i="1"/>
  <c r="AO7" i="1" s="1"/>
  <c r="K7" i="1"/>
  <c r="AK7" i="1" s="1"/>
  <c r="G7" i="1"/>
  <c r="AG7" i="1" s="1"/>
  <c r="Z7" i="1"/>
  <c r="AZ7" i="1" s="1"/>
  <c r="V7" i="1"/>
  <c r="AV7" i="1" s="1"/>
  <c r="R7" i="1"/>
  <c r="AR7" i="1" s="1"/>
  <c r="N7" i="1"/>
  <c r="AN7" i="1" s="1"/>
  <c r="J7" i="1"/>
  <c r="AJ7" i="1" s="1"/>
  <c r="F7" i="1"/>
  <c r="AF7" i="1" s="1"/>
  <c r="AC7" i="1"/>
  <c r="BC7" i="1" s="1"/>
  <c r="Y7" i="1"/>
  <c r="AY7" i="1" s="1"/>
  <c r="U7" i="1"/>
  <c r="AU7" i="1" s="1"/>
  <c r="Q7" i="1"/>
  <c r="AQ7" i="1" s="1"/>
  <c r="M7" i="1"/>
  <c r="AM7" i="1" s="1"/>
  <c r="I7" i="1"/>
  <c r="AI7" i="1" s="1"/>
  <c r="E7" i="1"/>
  <c r="AE7" i="1" s="1"/>
  <c r="C83" i="1" a="1"/>
  <c r="C106" i="1" l="1"/>
  <c r="C102" i="1"/>
  <c r="C98" i="1"/>
  <c r="Z98" i="1" s="1"/>
  <c r="K98" i="1" s="1"/>
  <c r="C94" i="1"/>
  <c r="C90" i="1"/>
  <c r="C86" i="1"/>
  <c r="C105" i="1"/>
  <c r="C101" i="1"/>
  <c r="C97" i="1"/>
  <c r="C93" i="1"/>
  <c r="C89" i="1"/>
  <c r="C85" i="1"/>
  <c r="Z85" i="1" s="1"/>
  <c r="L85" i="1" s="1"/>
  <c r="C108" i="1"/>
  <c r="C104" i="1"/>
  <c r="C100" i="1"/>
  <c r="Z100" i="1" s="1"/>
  <c r="C96" i="1"/>
  <c r="C92" i="1"/>
  <c r="C88" i="1"/>
  <c r="C84" i="1"/>
  <c r="C107" i="1"/>
  <c r="C103" i="1"/>
  <c r="C99" i="1"/>
  <c r="C95" i="1"/>
  <c r="C91" i="1"/>
  <c r="C87" i="1"/>
  <c r="C83" i="1"/>
  <c r="A34" i="1"/>
  <c r="B33" i="1"/>
  <c r="AC10" i="1"/>
  <c r="BC10" i="1" s="1"/>
  <c r="Y10" i="1"/>
  <c r="AY10" i="1" s="1"/>
  <c r="U10" i="1"/>
  <c r="AU10" i="1" s="1"/>
  <c r="Q10" i="1"/>
  <c r="AQ10" i="1" s="1"/>
  <c r="M10" i="1"/>
  <c r="AM10" i="1" s="1"/>
  <c r="I10" i="1"/>
  <c r="AI10" i="1" s="1"/>
  <c r="E10" i="1"/>
  <c r="AE10" i="1" s="1"/>
  <c r="AB10" i="1"/>
  <c r="BB10" i="1" s="1"/>
  <c r="X10" i="1"/>
  <c r="AX10" i="1" s="1"/>
  <c r="T10" i="1"/>
  <c r="AT10" i="1" s="1"/>
  <c r="P10" i="1"/>
  <c r="AP10" i="1" s="1"/>
  <c r="L10" i="1"/>
  <c r="AL10" i="1" s="1"/>
  <c r="H10" i="1"/>
  <c r="AH10" i="1" s="1"/>
  <c r="D10" i="1"/>
  <c r="AD10" i="1" s="1"/>
  <c r="AA10" i="1"/>
  <c r="BA10" i="1" s="1"/>
  <c r="W10" i="1"/>
  <c r="AW10" i="1" s="1"/>
  <c r="S10" i="1"/>
  <c r="AS10" i="1" s="1"/>
  <c r="O10" i="1"/>
  <c r="AO10" i="1" s="1"/>
  <c r="K10" i="1"/>
  <c r="AK10" i="1" s="1"/>
  <c r="G10" i="1"/>
  <c r="AG10" i="1" s="1"/>
  <c r="Z10" i="1"/>
  <c r="AZ10" i="1" s="1"/>
  <c r="V10" i="1"/>
  <c r="AV10" i="1" s="1"/>
  <c r="R10" i="1"/>
  <c r="AR10" i="1" s="1"/>
  <c r="N10" i="1"/>
  <c r="AN10" i="1" s="1"/>
  <c r="J10" i="1"/>
  <c r="AJ10" i="1" s="1"/>
  <c r="F10" i="1"/>
  <c r="AF10" i="1" s="1"/>
  <c r="BI7" i="1"/>
  <c r="A11" i="1"/>
  <c r="B10" i="1"/>
  <c r="C11" i="1" s="1"/>
  <c r="B137" i="1"/>
  <c r="E9" i="6"/>
  <c r="BM6" i="1"/>
  <c r="C110" i="1" a="1"/>
  <c r="Q108" i="1" l="1"/>
  <c r="P108" i="1"/>
  <c r="O108" i="1"/>
  <c r="N108" i="1"/>
  <c r="C134" i="1"/>
  <c r="C130" i="1"/>
  <c r="C126" i="1"/>
  <c r="C122" i="1"/>
  <c r="C118" i="1"/>
  <c r="C114" i="1"/>
  <c r="C110" i="1"/>
  <c r="C133" i="1"/>
  <c r="C129" i="1"/>
  <c r="C125" i="1"/>
  <c r="Z125" i="1" s="1"/>
  <c r="K125" i="1" s="1"/>
  <c r="C121" i="1"/>
  <c r="C117" i="1"/>
  <c r="C113" i="1"/>
  <c r="C132" i="1"/>
  <c r="C128" i="1"/>
  <c r="C124" i="1"/>
  <c r="C120" i="1"/>
  <c r="C116" i="1"/>
  <c r="C112" i="1"/>
  <c r="Z112" i="1" s="1"/>
  <c r="L112" i="1" s="1"/>
  <c r="C135" i="1"/>
  <c r="C131" i="1"/>
  <c r="C127" i="1"/>
  <c r="Z127" i="1" s="1"/>
  <c r="C123" i="1"/>
  <c r="C119" i="1"/>
  <c r="C115" i="1"/>
  <c r="C111" i="1"/>
  <c r="AB11" i="1"/>
  <c r="BB11" i="1" s="1"/>
  <c r="X11" i="1"/>
  <c r="AX11" i="1" s="1"/>
  <c r="T11" i="1"/>
  <c r="AT11" i="1" s="1"/>
  <c r="P11" i="1"/>
  <c r="AP11" i="1" s="1"/>
  <c r="L11" i="1"/>
  <c r="AL11" i="1" s="1"/>
  <c r="H11" i="1"/>
  <c r="AH11" i="1" s="1"/>
  <c r="D11" i="1"/>
  <c r="AD11" i="1" s="1"/>
  <c r="AA11" i="1"/>
  <c r="BA11" i="1" s="1"/>
  <c r="W11" i="1"/>
  <c r="AW11" i="1" s="1"/>
  <c r="S11" i="1"/>
  <c r="AS11" i="1" s="1"/>
  <c r="O11" i="1"/>
  <c r="AO11" i="1" s="1"/>
  <c r="K11" i="1"/>
  <c r="AK11" i="1" s="1"/>
  <c r="G11" i="1"/>
  <c r="AG11" i="1" s="1"/>
  <c r="Z11" i="1"/>
  <c r="AZ11" i="1" s="1"/>
  <c r="V11" i="1"/>
  <c r="AV11" i="1" s="1"/>
  <c r="R11" i="1"/>
  <c r="AR11" i="1" s="1"/>
  <c r="N11" i="1"/>
  <c r="AN11" i="1" s="1"/>
  <c r="J11" i="1"/>
  <c r="AJ11" i="1" s="1"/>
  <c r="F11" i="1"/>
  <c r="AF11" i="1" s="1"/>
  <c r="AC11" i="1"/>
  <c r="BC11" i="1" s="1"/>
  <c r="Y11" i="1"/>
  <c r="AY11" i="1" s="1"/>
  <c r="U11" i="1"/>
  <c r="AU11" i="1" s="1"/>
  <c r="Q11" i="1"/>
  <c r="AQ11" i="1" s="1"/>
  <c r="M11" i="1"/>
  <c r="AM11" i="1" s="1"/>
  <c r="I11" i="1"/>
  <c r="AI11" i="1" s="1"/>
  <c r="E11" i="1"/>
  <c r="AE11" i="1" s="1"/>
  <c r="Y101" i="1"/>
  <c r="Q101" i="1"/>
  <c r="X101" i="1"/>
  <c r="P101" i="1"/>
  <c r="W101" i="1"/>
  <c r="O101" i="1"/>
  <c r="V101" i="1"/>
  <c r="N101" i="1"/>
  <c r="U94" i="1"/>
  <c r="T94" i="1"/>
  <c r="S94" i="1"/>
  <c r="Z94" i="1"/>
  <c r="K94" i="1" s="1"/>
  <c r="R94" i="1"/>
  <c r="A12" i="1"/>
  <c r="B11" i="1"/>
  <c r="C12" i="1" s="1"/>
  <c r="V84" i="1"/>
  <c r="N84" i="1"/>
  <c r="J84" i="1" s="1"/>
  <c r="X84" i="1"/>
  <c r="W84" i="1"/>
  <c r="L100" i="1"/>
  <c r="A35" i="1"/>
  <c r="B34" i="1"/>
  <c r="AC83" i="1"/>
  <c r="AB83" i="1"/>
  <c r="AA83" i="1"/>
  <c r="Z83" i="1"/>
  <c r="V99" i="1"/>
  <c r="X99" i="1"/>
  <c r="W99" i="1"/>
  <c r="AA93" i="1"/>
  <c r="S93" i="1"/>
  <c r="N93" i="1"/>
  <c r="Z93" i="1"/>
  <c r="R93" i="1"/>
  <c r="AC93" i="1"/>
  <c r="V93" i="1"/>
  <c r="L93" i="1" s="1"/>
  <c r="P93" i="1"/>
  <c r="AB93" i="1"/>
  <c r="T93" i="1"/>
  <c r="O93" i="1"/>
  <c r="Y86" i="1"/>
  <c r="Q86" i="1"/>
  <c r="J86" i="1" s="1"/>
  <c r="X86" i="1"/>
  <c r="W86" i="1"/>
  <c r="V86" i="1"/>
  <c r="B164" i="1"/>
  <c r="BI8" i="1"/>
  <c r="Z92" i="1"/>
  <c r="V92" i="1"/>
  <c r="AB92" i="1"/>
  <c r="AA92" i="1"/>
  <c r="R108" i="1"/>
  <c r="J108" i="1" s="1"/>
  <c r="B9" i="6"/>
  <c r="C9" i="6"/>
  <c r="BK6" i="1"/>
  <c r="BJ6" i="1"/>
  <c r="BT6" i="1"/>
  <c r="D9" i="6"/>
  <c r="C137" i="1" a="1"/>
  <c r="BM7" i="1"/>
  <c r="BL6" i="1"/>
  <c r="L9" i="6"/>
  <c r="E10" i="6"/>
  <c r="M108" i="1" l="1"/>
  <c r="Q135" i="1"/>
  <c r="N135" i="1"/>
  <c r="P135" i="1"/>
  <c r="O135" i="1"/>
  <c r="M86" i="1"/>
  <c r="M9" i="6"/>
  <c r="K90" i="1"/>
  <c r="AK93" i="1"/>
  <c r="M99" i="1"/>
  <c r="K99" i="1" s="1"/>
  <c r="BU6" i="1"/>
  <c r="C160" i="1"/>
  <c r="C156" i="1"/>
  <c r="C152" i="1"/>
  <c r="Z152" i="1" s="1"/>
  <c r="K152" i="1" s="1"/>
  <c r="C148" i="1"/>
  <c r="C144" i="1"/>
  <c r="C140" i="1"/>
  <c r="C159" i="1"/>
  <c r="C155" i="1"/>
  <c r="C151" i="1"/>
  <c r="C147" i="1"/>
  <c r="C143" i="1"/>
  <c r="C139" i="1"/>
  <c r="Z139" i="1" s="1"/>
  <c r="L139" i="1" s="1"/>
  <c r="C162" i="1"/>
  <c r="C158" i="1"/>
  <c r="C154" i="1"/>
  <c r="Z154" i="1" s="1"/>
  <c r="C150" i="1"/>
  <c r="C146" i="1"/>
  <c r="C142" i="1"/>
  <c r="C138" i="1"/>
  <c r="C161" i="1"/>
  <c r="C157" i="1"/>
  <c r="C153" i="1"/>
  <c r="C149" i="1"/>
  <c r="C145" i="1"/>
  <c r="C141" i="1"/>
  <c r="C137" i="1"/>
  <c r="K89" i="1"/>
  <c r="A36" i="1"/>
  <c r="B35" i="1"/>
  <c r="L84" i="1"/>
  <c r="A13" i="1"/>
  <c r="B12" i="1"/>
  <c r="C13" i="1" s="1"/>
  <c r="AK101" i="1"/>
  <c r="AB119" i="1"/>
  <c r="AA119" i="1"/>
  <c r="Z119" i="1"/>
  <c r="V119" i="1"/>
  <c r="R135" i="1"/>
  <c r="J135" i="1" s="1"/>
  <c r="BI9" i="1"/>
  <c r="AV94" i="1"/>
  <c r="AV101" i="1"/>
  <c r="X128" i="1"/>
  <c r="P128" i="1"/>
  <c r="W128" i="1"/>
  <c r="O128" i="1"/>
  <c r="V128" i="1"/>
  <c r="N128" i="1"/>
  <c r="Y128" i="1"/>
  <c r="Q128" i="1"/>
  <c r="U121" i="1"/>
  <c r="T121" i="1"/>
  <c r="S121" i="1"/>
  <c r="Z121" i="1"/>
  <c r="K121" i="1" s="1"/>
  <c r="R121" i="1"/>
  <c r="Z110" i="1"/>
  <c r="AC110" i="1"/>
  <c r="AB110" i="1"/>
  <c r="AA110" i="1"/>
  <c r="X126" i="1"/>
  <c r="W126" i="1"/>
  <c r="V126" i="1"/>
  <c r="K88" i="1"/>
  <c r="AK83" i="1"/>
  <c r="AK84" i="1" s="1"/>
  <c r="X111" i="1"/>
  <c r="W111" i="1"/>
  <c r="V111" i="1"/>
  <c r="N111" i="1"/>
  <c r="J111" i="1" s="1"/>
  <c r="L127" i="1"/>
  <c r="AK97" i="1"/>
  <c r="K83" i="1"/>
  <c r="B191" i="1"/>
  <c r="AA12" i="1"/>
  <c r="BA12" i="1" s="1"/>
  <c r="W12" i="1"/>
  <c r="AW12" i="1" s="1"/>
  <c r="S12" i="1"/>
  <c r="AS12" i="1" s="1"/>
  <c r="O12" i="1"/>
  <c r="AO12" i="1" s="1"/>
  <c r="K12" i="1"/>
  <c r="AK12" i="1" s="1"/>
  <c r="G12" i="1"/>
  <c r="AG12" i="1" s="1"/>
  <c r="Z12" i="1"/>
  <c r="AZ12" i="1" s="1"/>
  <c r="V12" i="1"/>
  <c r="AV12" i="1" s="1"/>
  <c r="R12" i="1"/>
  <c r="AR12" i="1" s="1"/>
  <c r="N12" i="1"/>
  <c r="AN12" i="1" s="1"/>
  <c r="J12" i="1"/>
  <c r="AJ12" i="1" s="1"/>
  <c r="F12" i="1"/>
  <c r="AF12" i="1" s="1"/>
  <c r="AC12" i="1"/>
  <c r="BC12" i="1" s="1"/>
  <c r="Y12" i="1"/>
  <c r="AY12" i="1" s="1"/>
  <c r="U12" i="1"/>
  <c r="AU12" i="1" s="1"/>
  <c r="Q12" i="1"/>
  <c r="AQ12" i="1" s="1"/>
  <c r="M12" i="1"/>
  <c r="AM12" i="1" s="1"/>
  <c r="I12" i="1"/>
  <c r="AI12" i="1" s="1"/>
  <c r="E12" i="1"/>
  <c r="AE12" i="1" s="1"/>
  <c r="AB12" i="1"/>
  <c r="BB12" i="1" s="1"/>
  <c r="X12" i="1"/>
  <c r="AX12" i="1" s="1"/>
  <c r="T12" i="1"/>
  <c r="AT12" i="1" s="1"/>
  <c r="P12" i="1"/>
  <c r="AP12" i="1" s="1"/>
  <c r="L12" i="1"/>
  <c r="AL12" i="1" s="1"/>
  <c r="H12" i="1"/>
  <c r="AH12" i="1" s="1"/>
  <c r="D12" i="1"/>
  <c r="AD12" i="1" s="1"/>
  <c r="Z120" i="1"/>
  <c r="R120" i="1"/>
  <c r="AC120" i="1"/>
  <c r="V120" i="1"/>
  <c r="L120" i="1" s="1"/>
  <c r="P120" i="1"/>
  <c r="AB120" i="1"/>
  <c r="T120" i="1"/>
  <c r="O120" i="1"/>
  <c r="AA120" i="1"/>
  <c r="S120" i="1"/>
  <c r="N120" i="1"/>
  <c r="Y113" i="1"/>
  <c r="Q113" i="1"/>
  <c r="J113" i="1" s="1"/>
  <c r="X113" i="1"/>
  <c r="W113" i="1"/>
  <c r="V113" i="1"/>
  <c r="BJ7" i="1"/>
  <c r="BN6" i="1"/>
  <c r="I9" i="6"/>
  <c r="BL7" i="1"/>
  <c r="BM8" i="1"/>
  <c r="C10" i="6"/>
  <c r="BT7" i="1"/>
  <c r="H9" i="6"/>
  <c r="BP6" i="1"/>
  <c r="B10" i="6"/>
  <c r="BK7" i="1"/>
  <c r="D10" i="6"/>
  <c r="C164" i="1" a="1"/>
  <c r="L10" i="6"/>
  <c r="J9" i="6"/>
  <c r="F9" i="6"/>
  <c r="BQ6" i="1"/>
  <c r="BR6" i="1"/>
  <c r="E11" i="6"/>
  <c r="M135" i="1" l="1"/>
  <c r="Q162" i="1"/>
  <c r="N162" i="1"/>
  <c r="P162" i="1"/>
  <c r="O162" i="1"/>
  <c r="AL93" i="1"/>
  <c r="M113" i="1"/>
  <c r="AK128" i="1"/>
  <c r="L111" i="1"/>
  <c r="K115" i="1"/>
  <c r="K117" i="1"/>
  <c r="AK120" i="1"/>
  <c r="AV128" i="1"/>
  <c r="C189" i="1"/>
  <c r="C185" i="1"/>
  <c r="C181" i="1"/>
  <c r="Z181" i="1" s="1"/>
  <c r="C177" i="1"/>
  <c r="C173" i="1"/>
  <c r="C169" i="1"/>
  <c r="C165" i="1"/>
  <c r="C188" i="1"/>
  <c r="C184" i="1"/>
  <c r="C180" i="1"/>
  <c r="C176" i="1"/>
  <c r="C172" i="1"/>
  <c r="C168" i="1"/>
  <c r="C164" i="1"/>
  <c r="C187" i="1"/>
  <c r="C183" i="1"/>
  <c r="C179" i="1"/>
  <c r="Z179" i="1" s="1"/>
  <c r="K179" i="1" s="1"/>
  <c r="C175" i="1"/>
  <c r="C171" i="1"/>
  <c r="C167" i="1"/>
  <c r="C186" i="1"/>
  <c r="C182" i="1"/>
  <c r="C178" i="1"/>
  <c r="C174" i="1"/>
  <c r="C170" i="1"/>
  <c r="C166" i="1"/>
  <c r="Z166" i="1" s="1"/>
  <c r="L166" i="1" s="1"/>
  <c r="K116" i="1"/>
  <c r="AV121" i="1"/>
  <c r="Z13" i="1"/>
  <c r="AZ13" i="1" s="1"/>
  <c r="V13" i="1"/>
  <c r="AV13" i="1" s="1"/>
  <c r="R13" i="1"/>
  <c r="AR13" i="1" s="1"/>
  <c r="N13" i="1"/>
  <c r="AN13" i="1" s="1"/>
  <c r="J13" i="1"/>
  <c r="AJ13" i="1" s="1"/>
  <c r="F13" i="1"/>
  <c r="AF13" i="1" s="1"/>
  <c r="AC13" i="1"/>
  <c r="BC13" i="1" s="1"/>
  <c r="Y13" i="1"/>
  <c r="AY13" i="1" s="1"/>
  <c r="U13" i="1"/>
  <c r="AU13" i="1" s="1"/>
  <c r="Q13" i="1"/>
  <c r="AQ13" i="1" s="1"/>
  <c r="M13" i="1"/>
  <c r="AM13" i="1" s="1"/>
  <c r="I13" i="1"/>
  <c r="AI13" i="1" s="1"/>
  <c r="E13" i="1"/>
  <c r="AE13" i="1" s="1"/>
  <c r="AB13" i="1"/>
  <c r="BB13" i="1" s="1"/>
  <c r="X13" i="1"/>
  <c r="AX13" i="1" s="1"/>
  <c r="T13" i="1"/>
  <c r="AT13" i="1" s="1"/>
  <c r="P13" i="1"/>
  <c r="AP13" i="1" s="1"/>
  <c r="L13" i="1"/>
  <c r="AL13" i="1" s="1"/>
  <c r="H13" i="1"/>
  <c r="AH13" i="1" s="1"/>
  <c r="D13" i="1"/>
  <c r="AD13" i="1" s="1"/>
  <c r="AA13" i="1"/>
  <c r="BA13" i="1" s="1"/>
  <c r="W13" i="1"/>
  <c r="AW13" i="1" s="1"/>
  <c r="S13" i="1"/>
  <c r="AS13" i="1" s="1"/>
  <c r="O13" i="1"/>
  <c r="AO13" i="1" s="1"/>
  <c r="K13" i="1"/>
  <c r="AK13" i="1" s="1"/>
  <c r="G13" i="1"/>
  <c r="AG13" i="1" s="1"/>
  <c r="W138" i="1"/>
  <c r="V138" i="1"/>
  <c r="N138" i="1"/>
  <c r="J138" i="1" s="1"/>
  <c r="X138" i="1"/>
  <c r="L154" i="1"/>
  <c r="B218" i="1"/>
  <c r="A14" i="1"/>
  <c r="B13" i="1"/>
  <c r="C14" i="1" s="1"/>
  <c r="AC137" i="1"/>
  <c r="AB137" i="1"/>
  <c r="AA137" i="1"/>
  <c r="Z137" i="1"/>
  <c r="W153" i="1"/>
  <c r="V153" i="1"/>
  <c r="X153" i="1"/>
  <c r="AB147" i="1"/>
  <c r="T147" i="1"/>
  <c r="O147" i="1"/>
  <c r="AA147" i="1"/>
  <c r="S147" i="1"/>
  <c r="N147" i="1"/>
  <c r="Z147" i="1"/>
  <c r="R147" i="1"/>
  <c r="AC147" i="1"/>
  <c r="V147" i="1"/>
  <c r="L147" i="1" s="1"/>
  <c r="P147" i="1"/>
  <c r="W140" i="1"/>
  <c r="V140" i="1"/>
  <c r="Y140" i="1"/>
  <c r="Q140" i="1"/>
  <c r="J140" i="1" s="1"/>
  <c r="X140" i="1"/>
  <c r="AK110" i="1"/>
  <c r="AK111" i="1" s="1"/>
  <c r="V146" i="1"/>
  <c r="AB146" i="1"/>
  <c r="AA146" i="1"/>
  <c r="Z146" i="1"/>
  <c r="R162" i="1"/>
  <c r="J162" i="1" s="1"/>
  <c r="AK99" i="1"/>
  <c r="AK100" i="1" s="1"/>
  <c r="AT100" i="1" s="1"/>
  <c r="AK90" i="1"/>
  <c r="AK89" i="1" s="1"/>
  <c r="AV89" i="1" s="1"/>
  <c r="M126" i="1"/>
  <c r="K126" i="1" s="1"/>
  <c r="BI10" i="1"/>
  <c r="AK124" i="1"/>
  <c r="K110" i="1"/>
  <c r="B36" i="1"/>
  <c r="A37" i="1"/>
  <c r="X155" i="1"/>
  <c r="P155" i="1"/>
  <c r="W155" i="1"/>
  <c r="O155" i="1"/>
  <c r="V155" i="1"/>
  <c r="N155" i="1"/>
  <c r="Y155" i="1"/>
  <c r="Q155" i="1"/>
  <c r="U148" i="1"/>
  <c r="T148" i="1"/>
  <c r="S148" i="1"/>
  <c r="Z148" i="1"/>
  <c r="K148" i="1" s="1"/>
  <c r="R148" i="1"/>
  <c r="H10" i="6"/>
  <c r="BP7" i="1"/>
  <c r="BL8" i="1"/>
  <c r="I10" i="6"/>
  <c r="BU7" i="1"/>
  <c r="C191" i="1" a="1"/>
  <c r="BN7" i="1"/>
  <c r="F10" i="6"/>
  <c r="M10" i="6"/>
  <c r="C11" i="6"/>
  <c r="L11" i="6"/>
  <c r="BJ8" i="1"/>
  <c r="D11" i="6"/>
  <c r="J10" i="6"/>
  <c r="BQ7" i="1"/>
  <c r="B11" i="6"/>
  <c r="BM9" i="1"/>
  <c r="BT8" i="1"/>
  <c r="BK8" i="1"/>
  <c r="E12" i="6"/>
  <c r="BR7" i="1"/>
  <c r="M162" i="1" l="1"/>
  <c r="AK107" i="1"/>
  <c r="Q189" i="1"/>
  <c r="N189" i="1"/>
  <c r="P189" i="1"/>
  <c r="O189" i="1"/>
  <c r="AL120" i="1"/>
  <c r="M140" i="1"/>
  <c r="AK155" i="1"/>
  <c r="AV155" i="1"/>
  <c r="K143" i="1"/>
  <c r="L138" i="1"/>
  <c r="M153" i="1"/>
  <c r="K153" i="1" s="1"/>
  <c r="C214" i="1"/>
  <c r="C210" i="1"/>
  <c r="C206" i="1"/>
  <c r="Z206" i="1" s="1"/>
  <c r="K206" i="1" s="1"/>
  <c r="C202" i="1"/>
  <c r="C212" i="1"/>
  <c r="C207" i="1"/>
  <c r="C201" i="1"/>
  <c r="C197" i="1"/>
  <c r="C193" i="1"/>
  <c r="Z193" i="1" s="1"/>
  <c r="L193" i="1" s="1"/>
  <c r="C216" i="1"/>
  <c r="C211" i="1"/>
  <c r="C205" i="1"/>
  <c r="C200" i="1"/>
  <c r="C196" i="1"/>
  <c r="C192" i="1"/>
  <c r="C215" i="1"/>
  <c r="C209" i="1"/>
  <c r="C204" i="1"/>
  <c r="C199" i="1"/>
  <c r="C195" i="1"/>
  <c r="C191" i="1"/>
  <c r="C213" i="1"/>
  <c r="C208" i="1"/>
  <c r="Z208" i="1" s="1"/>
  <c r="C203" i="1"/>
  <c r="C198" i="1"/>
  <c r="C194" i="1"/>
  <c r="A38" i="1"/>
  <c r="B37" i="1"/>
  <c r="K142" i="1"/>
  <c r="AK147" i="1"/>
  <c r="AC14" i="1"/>
  <c r="BC14" i="1" s="1"/>
  <c r="Y14" i="1"/>
  <c r="AY14" i="1" s="1"/>
  <c r="U14" i="1"/>
  <c r="AU14" i="1" s="1"/>
  <c r="Q14" i="1"/>
  <c r="AQ14" i="1" s="1"/>
  <c r="M14" i="1"/>
  <c r="AM14" i="1" s="1"/>
  <c r="I14" i="1"/>
  <c r="AI14" i="1" s="1"/>
  <c r="E14" i="1"/>
  <c r="AE14" i="1" s="1"/>
  <c r="AB14" i="1"/>
  <c r="BB14" i="1" s="1"/>
  <c r="X14" i="1"/>
  <c r="AX14" i="1" s="1"/>
  <c r="T14" i="1"/>
  <c r="AT14" i="1" s="1"/>
  <c r="P14" i="1"/>
  <c r="AP14" i="1" s="1"/>
  <c r="L14" i="1"/>
  <c r="AL14" i="1" s="1"/>
  <c r="H14" i="1"/>
  <c r="AH14" i="1" s="1"/>
  <c r="D14" i="1"/>
  <c r="AD14" i="1" s="1"/>
  <c r="AA14" i="1"/>
  <c r="BA14" i="1" s="1"/>
  <c r="W14" i="1"/>
  <c r="AW14" i="1" s="1"/>
  <c r="S14" i="1"/>
  <c r="AS14" i="1" s="1"/>
  <c r="O14" i="1"/>
  <c r="AO14" i="1" s="1"/>
  <c r="K14" i="1"/>
  <c r="AK14" i="1" s="1"/>
  <c r="G14" i="1"/>
  <c r="AG14" i="1" s="1"/>
  <c r="Z14" i="1"/>
  <c r="AZ14" i="1" s="1"/>
  <c r="V14" i="1"/>
  <c r="AV14" i="1" s="1"/>
  <c r="R14" i="1"/>
  <c r="AR14" i="1" s="1"/>
  <c r="N14" i="1"/>
  <c r="AN14" i="1" s="1"/>
  <c r="J14" i="1"/>
  <c r="AJ14" i="1" s="1"/>
  <c r="F14" i="1"/>
  <c r="AF14" i="1" s="1"/>
  <c r="B245" i="1"/>
  <c r="AC174" i="1"/>
  <c r="V174" i="1"/>
  <c r="L174" i="1" s="1"/>
  <c r="P174" i="1"/>
  <c r="AB174" i="1"/>
  <c r="T174" i="1"/>
  <c r="O174" i="1"/>
  <c r="AA174" i="1"/>
  <c r="S174" i="1"/>
  <c r="N174" i="1"/>
  <c r="Z174" i="1"/>
  <c r="R174" i="1"/>
  <c r="V167" i="1"/>
  <c r="Y167" i="1"/>
  <c r="Q167" i="1"/>
  <c r="J167" i="1" s="1"/>
  <c r="X167" i="1"/>
  <c r="W167" i="1"/>
  <c r="K137" i="1"/>
  <c r="AK151" i="1"/>
  <c r="A15" i="1"/>
  <c r="B14" i="1"/>
  <c r="C15" i="1" s="1"/>
  <c r="N165" i="1"/>
  <c r="J165" i="1" s="1"/>
  <c r="X165" i="1"/>
  <c r="W165" i="1"/>
  <c r="V165" i="1"/>
  <c r="L181" i="1"/>
  <c r="BI11" i="1"/>
  <c r="W182" i="1"/>
  <c r="O182" i="1"/>
  <c r="V182" i="1"/>
  <c r="N182" i="1"/>
  <c r="Y182" i="1"/>
  <c r="Q182" i="1"/>
  <c r="X182" i="1"/>
  <c r="P182" i="1"/>
  <c r="T175" i="1"/>
  <c r="S175" i="1"/>
  <c r="Z175" i="1"/>
  <c r="K175" i="1" s="1"/>
  <c r="R175" i="1"/>
  <c r="U175" i="1"/>
  <c r="AA164" i="1"/>
  <c r="Z164" i="1"/>
  <c r="AC164" i="1"/>
  <c r="AB164" i="1"/>
  <c r="X180" i="1"/>
  <c r="W180" i="1"/>
  <c r="V180" i="1"/>
  <c r="AV148" i="1"/>
  <c r="AK126" i="1"/>
  <c r="AK127" i="1" s="1"/>
  <c r="AT127" i="1" s="1"/>
  <c r="AK117" i="1"/>
  <c r="AK116" i="1" s="1"/>
  <c r="K144" i="1"/>
  <c r="AK137" i="1"/>
  <c r="AK138" i="1" s="1"/>
  <c r="AA173" i="1"/>
  <c r="Z173" i="1"/>
  <c r="V173" i="1"/>
  <c r="AB173" i="1"/>
  <c r="R189" i="1"/>
  <c r="J189" i="1" s="1"/>
  <c r="BU8" i="1"/>
  <c r="M11" i="6"/>
  <c r="L12" i="6"/>
  <c r="BQ8" i="1"/>
  <c r="BL9" i="1"/>
  <c r="C12" i="6"/>
  <c r="BM10" i="1"/>
  <c r="BJ9" i="1"/>
  <c r="BR8" i="1"/>
  <c r="D12" i="6"/>
  <c r="I11" i="6"/>
  <c r="BP8" i="1"/>
  <c r="E13" i="6"/>
  <c r="C218" i="1" a="1"/>
  <c r="BK9" i="1"/>
  <c r="H11" i="6"/>
  <c r="J11" i="6"/>
  <c r="BN8" i="1"/>
  <c r="BT9" i="1"/>
  <c r="B12" i="6"/>
  <c r="M189" i="1" l="1"/>
  <c r="Q216" i="1"/>
  <c r="P216" i="1"/>
  <c r="O216" i="1"/>
  <c r="N216" i="1"/>
  <c r="M167" i="1"/>
  <c r="K171" i="1"/>
  <c r="AK164" i="1"/>
  <c r="AK165" i="1" s="1"/>
  <c r="C243" i="1"/>
  <c r="C239" i="1"/>
  <c r="C235" i="1"/>
  <c r="Z235" i="1" s="1"/>
  <c r="C231" i="1"/>
  <c r="C227" i="1"/>
  <c r="C223" i="1"/>
  <c r="C219" i="1"/>
  <c r="C242" i="1"/>
  <c r="C238" i="1"/>
  <c r="C234" i="1"/>
  <c r="C230" i="1"/>
  <c r="C226" i="1"/>
  <c r="C222" i="1"/>
  <c r="C218" i="1"/>
  <c r="C241" i="1"/>
  <c r="C237" i="1"/>
  <c r="C233" i="1"/>
  <c r="Z233" i="1" s="1"/>
  <c r="K233" i="1" s="1"/>
  <c r="C229" i="1"/>
  <c r="C225" i="1"/>
  <c r="C221" i="1"/>
  <c r="C240" i="1"/>
  <c r="C236" i="1"/>
  <c r="C232" i="1"/>
  <c r="C228" i="1"/>
  <c r="C224" i="1"/>
  <c r="C220" i="1"/>
  <c r="Z220" i="1" s="1"/>
  <c r="L220" i="1" s="1"/>
  <c r="AK178" i="1"/>
  <c r="K164" i="1"/>
  <c r="M180" i="1"/>
  <c r="K180" i="1" s="1"/>
  <c r="AK182" i="1"/>
  <c r="BI12" i="1"/>
  <c r="A16" i="1"/>
  <c r="B15" i="1"/>
  <c r="C16" i="1" s="1"/>
  <c r="K170" i="1"/>
  <c r="B272" i="1"/>
  <c r="A39" i="1"/>
  <c r="B38" i="1"/>
  <c r="L208" i="1"/>
  <c r="V192" i="1"/>
  <c r="N192" i="1"/>
  <c r="J192" i="1" s="1"/>
  <c r="X192" i="1"/>
  <c r="W192" i="1"/>
  <c r="AB201" i="1"/>
  <c r="T201" i="1"/>
  <c r="O201" i="1"/>
  <c r="AA201" i="1"/>
  <c r="S201" i="1"/>
  <c r="N201" i="1"/>
  <c r="Z201" i="1"/>
  <c r="R201" i="1"/>
  <c r="AC201" i="1"/>
  <c r="V201" i="1"/>
  <c r="L201" i="1" s="1"/>
  <c r="P201" i="1"/>
  <c r="AV175" i="1"/>
  <c r="AV182" i="1"/>
  <c r="L165" i="1"/>
  <c r="AK153" i="1"/>
  <c r="AK154" i="1" s="1"/>
  <c r="AT154" i="1" s="1"/>
  <c r="AK144" i="1"/>
  <c r="AK143" i="1" s="1"/>
  <c r="AV143" i="1" s="1"/>
  <c r="AV144" i="1" s="1"/>
  <c r="W194" i="1"/>
  <c r="V194" i="1"/>
  <c r="Y194" i="1"/>
  <c r="Q194" i="1"/>
  <c r="J194" i="1" s="1"/>
  <c r="X194" i="1"/>
  <c r="R216" i="1"/>
  <c r="J216" i="1" s="1"/>
  <c r="W207" i="1"/>
  <c r="V207" i="1"/>
  <c r="X207" i="1"/>
  <c r="AK174" i="1"/>
  <c r="AB191" i="1"/>
  <c r="AC191" i="1"/>
  <c r="AA191" i="1"/>
  <c r="Z191" i="1"/>
  <c r="V209" i="1"/>
  <c r="N209" i="1"/>
  <c r="Y209" i="1"/>
  <c r="Q209" i="1"/>
  <c r="X209" i="1"/>
  <c r="P209" i="1"/>
  <c r="W209" i="1"/>
  <c r="O209" i="1"/>
  <c r="Z200" i="1"/>
  <c r="V200" i="1"/>
  <c r="AB200" i="1"/>
  <c r="AA200" i="1"/>
  <c r="K169" i="1"/>
  <c r="AV116" i="1"/>
  <c r="AK134" i="1"/>
  <c r="AB15" i="1"/>
  <c r="BB15" i="1" s="1"/>
  <c r="X15" i="1"/>
  <c r="AX15" i="1" s="1"/>
  <c r="T15" i="1"/>
  <c r="AT15" i="1" s="1"/>
  <c r="P15" i="1"/>
  <c r="AP15" i="1" s="1"/>
  <c r="L15" i="1"/>
  <c r="AL15" i="1" s="1"/>
  <c r="H15" i="1"/>
  <c r="AH15" i="1" s="1"/>
  <c r="D15" i="1"/>
  <c r="AD15" i="1" s="1"/>
  <c r="AA15" i="1"/>
  <c r="BA15" i="1" s="1"/>
  <c r="W15" i="1"/>
  <c r="AW15" i="1" s="1"/>
  <c r="S15" i="1"/>
  <c r="AS15" i="1" s="1"/>
  <c r="O15" i="1"/>
  <c r="AO15" i="1" s="1"/>
  <c r="K15" i="1"/>
  <c r="AK15" i="1" s="1"/>
  <c r="G15" i="1"/>
  <c r="AG15" i="1" s="1"/>
  <c r="Z15" i="1"/>
  <c r="AZ15" i="1" s="1"/>
  <c r="V15" i="1"/>
  <c r="AV15" i="1" s="1"/>
  <c r="R15" i="1"/>
  <c r="AR15" i="1" s="1"/>
  <c r="N15" i="1"/>
  <c r="AN15" i="1" s="1"/>
  <c r="J15" i="1"/>
  <c r="AJ15" i="1" s="1"/>
  <c r="F15" i="1"/>
  <c r="AF15" i="1" s="1"/>
  <c r="AC15" i="1"/>
  <c r="BC15" i="1" s="1"/>
  <c r="Y15" i="1"/>
  <c r="AY15" i="1" s="1"/>
  <c r="U15" i="1"/>
  <c r="AU15" i="1" s="1"/>
  <c r="Q15" i="1"/>
  <c r="AQ15" i="1" s="1"/>
  <c r="M15" i="1"/>
  <c r="AM15" i="1" s="1"/>
  <c r="I15" i="1"/>
  <c r="AI15" i="1" s="1"/>
  <c r="E15" i="1"/>
  <c r="AE15" i="1" s="1"/>
  <c r="AL147" i="1"/>
  <c r="S202" i="1"/>
  <c r="Z202" i="1"/>
  <c r="K202" i="1" s="1"/>
  <c r="R202" i="1"/>
  <c r="U202" i="1"/>
  <c r="T202" i="1"/>
  <c r="BU9" i="1"/>
  <c r="M12" i="6"/>
  <c r="F11" i="6"/>
  <c r="BN9" i="1"/>
  <c r="D13" i="6"/>
  <c r="BQ9" i="1"/>
  <c r="J12" i="6"/>
  <c r="BM11" i="1"/>
  <c r="C245" i="1" a="1"/>
  <c r="C13" i="6"/>
  <c r="BL10" i="1"/>
  <c r="BJ10" i="1"/>
  <c r="B13" i="6"/>
  <c r="F12" i="6"/>
  <c r="BK10" i="1"/>
  <c r="BT10" i="1"/>
  <c r="BP9" i="1"/>
  <c r="H12" i="6"/>
  <c r="BR9" i="1"/>
  <c r="AK161" i="1" l="1"/>
  <c r="M216" i="1"/>
  <c r="Q243" i="1"/>
  <c r="N243" i="1"/>
  <c r="P243" i="1"/>
  <c r="O243" i="1"/>
  <c r="M194" i="1"/>
  <c r="AV202" i="1"/>
  <c r="AK201" i="1"/>
  <c r="C269" i="1"/>
  <c r="C265" i="1"/>
  <c r="C261" i="1"/>
  <c r="C257" i="1"/>
  <c r="C253" i="1"/>
  <c r="C249" i="1"/>
  <c r="C245" i="1"/>
  <c r="C268" i="1"/>
  <c r="C264" i="1"/>
  <c r="C260" i="1"/>
  <c r="Z260" i="1" s="1"/>
  <c r="K260" i="1" s="1"/>
  <c r="C256" i="1"/>
  <c r="C252" i="1"/>
  <c r="C248" i="1"/>
  <c r="C267" i="1"/>
  <c r="C263" i="1"/>
  <c r="C259" i="1"/>
  <c r="C255" i="1"/>
  <c r="C251" i="1"/>
  <c r="C247" i="1"/>
  <c r="Z247" i="1" s="1"/>
  <c r="L247" i="1" s="1"/>
  <c r="C270" i="1"/>
  <c r="C266" i="1"/>
  <c r="C262" i="1"/>
  <c r="Z262" i="1" s="1"/>
  <c r="C258" i="1"/>
  <c r="C254" i="1"/>
  <c r="C250" i="1"/>
  <c r="C246" i="1"/>
  <c r="BU10" i="1"/>
  <c r="AK205" i="1"/>
  <c r="K191" i="1"/>
  <c r="AK191" i="1"/>
  <c r="AK192" i="1" s="1"/>
  <c r="M207" i="1"/>
  <c r="K207" i="1" s="1"/>
  <c r="A40" i="1"/>
  <c r="B39" i="1"/>
  <c r="AA16" i="1"/>
  <c r="BA16" i="1" s="1"/>
  <c r="W16" i="1"/>
  <c r="AW16" i="1" s="1"/>
  <c r="S16" i="1"/>
  <c r="AS16" i="1" s="1"/>
  <c r="O16" i="1"/>
  <c r="AO16" i="1" s="1"/>
  <c r="K16" i="1"/>
  <c r="AK16" i="1" s="1"/>
  <c r="G16" i="1"/>
  <c r="AG16" i="1" s="1"/>
  <c r="Z16" i="1"/>
  <c r="AZ16" i="1" s="1"/>
  <c r="V16" i="1"/>
  <c r="AV16" i="1" s="1"/>
  <c r="R16" i="1"/>
  <c r="AR16" i="1" s="1"/>
  <c r="N16" i="1"/>
  <c r="AN16" i="1" s="1"/>
  <c r="J16" i="1"/>
  <c r="AJ16" i="1" s="1"/>
  <c r="F16" i="1"/>
  <c r="AF16" i="1" s="1"/>
  <c r="AC16" i="1"/>
  <c r="BC16" i="1" s="1"/>
  <c r="Y16" i="1"/>
  <c r="AY16" i="1" s="1"/>
  <c r="U16" i="1"/>
  <c r="AU16" i="1" s="1"/>
  <c r="Q16" i="1"/>
  <c r="AQ16" i="1" s="1"/>
  <c r="M16" i="1"/>
  <c r="AM16" i="1" s="1"/>
  <c r="I16" i="1"/>
  <c r="AI16" i="1" s="1"/>
  <c r="E16" i="1"/>
  <c r="AE16" i="1" s="1"/>
  <c r="AB16" i="1"/>
  <c r="BB16" i="1" s="1"/>
  <c r="X16" i="1"/>
  <c r="AX16" i="1" s="1"/>
  <c r="T16" i="1"/>
  <c r="AT16" i="1" s="1"/>
  <c r="P16" i="1"/>
  <c r="AP16" i="1" s="1"/>
  <c r="L16" i="1"/>
  <c r="AL16" i="1" s="1"/>
  <c r="H16" i="1"/>
  <c r="AH16" i="1" s="1"/>
  <c r="D16" i="1"/>
  <c r="AD16" i="1" s="1"/>
  <c r="N219" i="1"/>
  <c r="J219" i="1" s="1"/>
  <c r="X219" i="1"/>
  <c r="W219" i="1"/>
  <c r="V219" i="1"/>
  <c r="L235" i="1"/>
  <c r="A17" i="1"/>
  <c r="B16" i="1"/>
  <c r="C17" i="1" s="1"/>
  <c r="V236" i="1"/>
  <c r="N236" i="1"/>
  <c r="Y236" i="1"/>
  <c r="Q236" i="1"/>
  <c r="X236" i="1"/>
  <c r="P236" i="1"/>
  <c r="W236" i="1"/>
  <c r="O236" i="1"/>
  <c r="Z229" i="1"/>
  <c r="K229" i="1" s="1"/>
  <c r="R229" i="1"/>
  <c r="U229" i="1"/>
  <c r="T229" i="1"/>
  <c r="S229" i="1"/>
  <c r="AA218" i="1"/>
  <c r="Z218" i="1"/>
  <c r="AC218" i="1"/>
  <c r="AB218" i="1"/>
  <c r="W234" i="1"/>
  <c r="V234" i="1"/>
  <c r="X234" i="1"/>
  <c r="AK209" i="1"/>
  <c r="AL174" i="1"/>
  <c r="K197" i="1"/>
  <c r="L192" i="1"/>
  <c r="B299" i="1"/>
  <c r="BI13" i="1"/>
  <c r="AK180" i="1"/>
  <c r="AK181" i="1" s="1"/>
  <c r="AT181" i="1" s="1"/>
  <c r="AK171" i="1"/>
  <c r="AK170" i="1" s="1"/>
  <c r="AV170" i="1" s="1"/>
  <c r="V227" i="1"/>
  <c r="AB227" i="1"/>
  <c r="AA227" i="1"/>
  <c r="Z227" i="1"/>
  <c r="R243" i="1"/>
  <c r="J243" i="1" s="1"/>
  <c r="K196" i="1"/>
  <c r="AV209" i="1"/>
  <c r="K198" i="1"/>
  <c r="AA228" i="1"/>
  <c r="S228" i="1"/>
  <c r="N228" i="1"/>
  <c r="Z228" i="1"/>
  <c r="R228" i="1"/>
  <c r="AC228" i="1"/>
  <c r="V228" i="1"/>
  <c r="L228" i="1" s="1"/>
  <c r="P228" i="1"/>
  <c r="AB228" i="1"/>
  <c r="T228" i="1"/>
  <c r="O228" i="1"/>
  <c r="V221" i="1"/>
  <c r="Y221" i="1"/>
  <c r="Q221" i="1"/>
  <c r="J221" i="1" s="1"/>
  <c r="X221" i="1"/>
  <c r="W221" i="1"/>
  <c r="L13" i="6"/>
  <c r="H13" i="6"/>
  <c r="I12" i="6"/>
  <c r="BJ11" i="1"/>
  <c r="E14" i="6"/>
  <c r="M243" i="1" l="1"/>
  <c r="AK188" i="1"/>
  <c r="M13" i="6"/>
  <c r="BL11" i="1"/>
  <c r="B14" i="6"/>
  <c r="J13" i="6"/>
  <c r="BP10" i="1"/>
  <c r="BK11" i="1"/>
  <c r="C272" i="1" a="1"/>
  <c r="BN10" i="1"/>
  <c r="BT11" i="1"/>
  <c r="E15" i="6"/>
  <c r="BR10" i="1"/>
  <c r="C14" i="6"/>
  <c r="BM12" i="1"/>
  <c r="BQ10" i="1"/>
  <c r="I13" i="6"/>
  <c r="Q270" i="1" l="1"/>
  <c r="P270" i="1"/>
  <c r="O270" i="1"/>
  <c r="N270" i="1"/>
  <c r="AL201" i="1"/>
  <c r="M221" i="1"/>
  <c r="M234" i="1"/>
  <c r="K234" i="1" s="1"/>
  <c r="AK218" i="1"/>
  <c r="AK219" i="1" s="1"/>
  <c r="C297" i="1"/>
  <c r="C293" i="1"/>
  <c r="C289" i="1"/>
  <c r="Z289" i="1" s="1"/>
  <c r="C285" i="1"/>
  <c r="C281" i="1"/>
  <c r="C277" i="1"/>
  <c r="C273" i="1"/>
  <c r="C296" i="1"/>
  <c r="C292" i="1"/>
  <c r="C288" i="1"/>
  <c r="C284" i="1"/>
  <c r="C280" i="1"/>
  <c r="C276" i="1"/>
  <c r="C272" i="1"/>
  <c r="C295" i="1"/>
  <c r="C291" i="1"/>
  <c r="C287" i="1"/>
  <c r="Z287" i="1" s="1"/>
  <c r="K287" i="1" s="1"/>
  <c r="C283" i="1"/>
  <c r="C279" i="1"/>
  <c r="C275" i="1"/>
  <c r="C294" i="1"/>
  <c r="C290" i="1"/>
  <c r="C286" i="1"/>
  <c r="C282" i="1"/>
  <c r="C278" i="1"/>
  <c r="C274" i="1"/>
  <c r="Z274" i="1" s="1"/>
  <c r="L274" i="1" s="1"/>
  <c r="AK236" i="1"/>
  <c r="Z17" i="1"/>
  <c r="AZ17" i="1" s="1"/>
  <c r="V17" i="1"/>
  <c r="AV17" i="1" s="1"/>
  <c r="R17" i="1"/>
  <c r="AR17" i="1" s="1"/>
  <c r="N17" i="1"/>
  <c r="AN17" i="1" s="1"/>
  <c r="J17" i="1"/>
  <c r="AJ17" i="1" s="1"/>
  <c r="F17" i="1"/>
  <c r="AF17" i="1" s="1"/>
  <c r="AC17" i="1"/>
  <c r="BC17" i="1" s="1"/>
  <c r="Y17" i="1"/>
  <c r="AY17" i="1" s="1"/>
  <c r="U17" i="1"/>
  <c r="AU17" i="1" s="1"/>
  <c r="Q17" i="1"/>
  <c r="AQ17" i="1" s="1"/>
  <c r="M17" i="1"/>
  <c r="AM17" i="1" s="1"/>
  <c r="I17" i="1"/>
  <c r="AI17" i="1" s="1"/>
  <c r="E17" i="1"/>
  <c r="AE17" i="1" s="1"/>
  <c r="AB17" i="1"/>
  <c r="BB17" i="1" s="1"/>
  <c r="X17" i="1"/>
  <c r="AX17" i="1" s="1"/>
  <c r="T17" i="1"/>
  <c r="AT17" i="1" s="1"/>
  <c r="P17" i="1"/>
  <c r="AP17" i="1" s="1"/>
  <c r="L17" i="1"/>
  <c r="AL17" i="1" s="1"/>
  <c r="H17" i="1"/>
  <c r="AH17" i="1" s="1"/>
  <c r="D17" i="1"/>
  <c r="AD17" i="1" s="1"/>
  <c r="AA17" i="1"/>
  <c r="BA17" i="1" s="1"/>
  <c r="W17" i="1"/>
  <c r="AW17" i="1" s="1"/>
  <c r="S17" i="1"/>
  <c r="AS17" i="1" s="1"/>
  <c r="O17" i="1"/>
  <c r="AO17" i="1" s="1"/>
  <c r="K17" i="1"/>
  <c r="AK17" i="1" s="1"/>
  <c r="G17" i="1"/>
  <c r="AG17" i="1" s="1"/>
  <c r="A41" i="1"/>
  <c r="B40" i="1"/>
  <c r="Z254" i="1"/>
  <c r="V254" i="1"/>
  <c r="AB254" i="1"/>
  <c r="AA254" i="1"/>
  <c r="R270" i="1"/>
  <c r="J270" i="1" s="1"/>
  <c r="K224" i="1"/>
  <c r="K223" i="1"/>
  <c r="AV229" i="1"/>
  <c r="AV236" i="1"/>
  <c r="A18" i="1"/>
  <c r="B17" i="1"/>
  <c r="C18" i="1" s="1"/>
  <c r="X263" i="1"/>
  <c r="P263" i="1"/>
  <c r="W263" i="1"/>
  <c r="O263" i="1"/>
  <c r="V263" i="1"/>
  <c r="N263" i="1"/>
  <c r="Y263" i="1"/>
  <c r="Q263" i="1"/>
  <c r="S256" i="1"/>
  <c r="Z256" i="1"/>
  <c r="K256" i="1" s="1"/>
  <c r="R256" i="1"/>
  <c r="U256" i="1"/>
  <c r="T256" i="1"/>
  <c r="Z245" i="1"/>
  <c r="AC245" i="1"/>
  <c r="AB245" i="1"/>
  <c r="AA245" i="1"/>
  <c r="X261" i="1"/>
  <c r="W261" i="1"/>
  <c r="V261" i="1"/>
  <c r="AK232" i="1"/>
  <c r="K218" i="1"/>
  <c r="AK207" i="1"/>
  <c r="AK208" i="1" s="1"/>
  <c r="AT208" i="1" s="1"/>
  <c r="AK198" i="1"/>
  <c r="AK197" i="1" s="1"/>
  <c r="AV197" i="1" s="1"/>
  <c r="X246" i="1"/>
  <c r="W246" i="1"/>
  <c r="V246" i="1"/>
  <c r="N246" i="1"/>
  <c r="J246" i="1" s="1"/>
  <c r="L262" i="1"/>
  <c r="K225" i="1"/>
  <c r="AK228" i="1"/>
  <c r="BI14" i="1"/>
  <c r="B326" i="1"/>
  <c r="L219" i="1"/>
  <c r="Z255" i="1"/>
  <c r="R255" i="1"/>
  <c r="AC255" i="1"/>
  <c r="V255" i="1"/>
  <c r="L255" i="1" s="1"/>
  <c r="P255" i="1"/>
  <c r="AB255" i="1"/>
  <c r="T255" i="1"/>
  <c r="O255" i="1"/>
  <c r="AA255" i="1"/>
  <c r="S255" i="1"/>
  <c r="N255" i="1"/>
  <c r="W248" i="1"/>
  <c r="X248" i="1"/>
  <c r="Y248" i="1"/>
  <c r="V248" i="1"/>
  <c r="Q248" i="1"/>
  <c r="J248" i="1" s="1"/>
  <c r="BT12" i="1"/>
  <c r="F13" i="6"/>
  <c r="BU11" i="1"/>
  <c r="BK12" i="1"/>
  <c r="D14" i="6"/>
  <c r="L14" i="6"/>
  <c r="M270" i="1" l="1"/>
  <c r="E16" i="6"/>
  <c r="F14" i="6"/>
  <c r="BQ11" i="1"/>
  <c r="C15" i="6"/>
  <c r="I14" i="6"/>
  <c r="BL12" i="1"/>
  <c r="H14" i="6"/>
  <c r="L15" i="6"/>
  <c r="M14" i="6"/>
  <c r="BP11" i="1"/>
  <c r="BJ12" i="1"/>
  <c r="B15" i="6"/>
  <c r="BM13" i="1"/>
  <c r="BN11" i="1"/>
  <c r="BR11" i="1"/>
  <c r="C299" i="1" a="1"/>
  <c r="Q297" i="1" l="1"/>
  <c r="O297" i="1"/>
  <c r="N297" i="1"/>
  <c r="P297" i="1"/>
  <c r="M248" i="1"/>
  <c r="M15" i="6"/>
  <c r="L246" i="1"/>
  <c r="M261" i="1"/>
  <c r="K261" i="1" s="1"/>
  <c r="K252" i="1"/>
  <c r="BU12" i="1"/>
  <c r="C321" i="1"/>
  <c r="C317" i="1"/>
  <c r="C313" i="1"/>
  <c r="C309" i="1"/>
  <c r="C305" i="1"/>
  <c r="C301" i="1"/>
  <c r="Z301" i="1" s="1"/>
  <c r="L301" i="1" s="1"/>
  <c r="C324" i="1"/>
  <c r="C320" i="1"/>
  <c r="C316" i="1"/>
  <c r="Z316" i="1" s="1"/>
  <c r="C312" i="1"/>
  <c r="C308" i="1"/>
  <c r="C304" i="1"/>
  <c r="C300" i="1"/>
  <c r="C323" i="1"/>
  <c r="C319" i="1"/>
  <c r="C315" i="1"/>
  <c r="C311" i="1"/>
  <c r="C307" i="1"/>
  <c r="C303" i="1"/>
  <c r="C299" i="1"/>
  <c r="C322" i="1"/>
  <c r="C318" i="1"/>
  <c r="C314" i="1"/>
  <c r="Z314" i="1" s="1"/>
  <c r="K314" i="1" s="1"/>
  <c r="C310" i="1"/>
  <c r="C306" i="1"/>
  <c r="C302" i="1"/>
  <c r="B353" i="1"/>
  <c r="AK245" i="1"/>
  <c r="AK246" i="1" s="1"/>
  <c r="AV263" i="1"/>
  <c r="A19" i="1"/>
  <c r="B18" i="1"/>
  <c r="C19" i="1" s="1"/>
  <c r="AK259" i="1"/>
  <c r="K245" i="1"/>
  <c r="A42" i="1"/>
  <c r="B41" i="1"/>
  <c r="W273" i="1"/>
  <c r="V273" i="1"/>
  <c r="N273" i="1"/>
  <c r="J273" i="1" s="1"/>
  <c r="X273" i="1"/>
  <c r="L289" i="1"/>
  <c r="K251" i="1"/>
  <c r="AK234" i="1"/>
  <c r="AK235" i="1" s="1"/>
  <c r="AT235" i="1" s="1"/>
  <c r="AK225" i="1"/>
  <c r="AK224" i="1" s="1"/>
  <c r="AV224" i="1" s="1"/>
  <c r="AK215" i="1"/>
  <c r="Y290" i="1"/>
  <c r="Q290" i="1"/>
  <c r="X290" i="1"/>
  <c r="P290" i="1"/>
  <c r="W290" i="1"/>
  <c r="O290" i="1"/>
  <c r="V290" i="1"/>
  <c r="N290" i="1"/>
  <c r="T283" i="1"/>
  <c r="S283" i="1"/>
  <c r="Z283" i="1"/>
  <c r="K283" i="1" s="1"/>
  <c r="R283" i="1"/>
  <c r="U283" i="1"/>
  <c r="AA272" i="1"/>
  <c r="Z272" i="1"/>
  <c r="AC272" i="1"/>
  <c r="AB272" i="1"/>
  <c r="V288" i="1"/>
  <c r="X288" i="1"/>
  <c r="W288" i="1"/>
  <c r="BI15" i="1"/>
  <c r="AL228" i="1"/>
  <c r="AA281" i="1"/>
  <c r="Z281" i="1"/>
  <c r="V281" i="1"/>
  <c r="AB281" i="1"/>
  <c r="R297" i="1"/>
  <c r="J297" i="1" s="1"/>
  <c r="AK255" i="1"/>
  <c r="AV256" i="1"/>
  <c r="AK263" i="1"/>
  <c r="AC18" i="1"/>
  <c r="BC18" i="1" s="1"/>
  <c r="Y18" i="1"/>
  <c r="AY18" i="1" s="1"/>
  <c r="U18" i="1"/>
  <c r="AU18" i="1" s="1"/>
  <c r="Q18" i="1"/>
  <c r="AQ18" i="1" s="1"/>
  <c r="M18" i="1"/>
  <c r="AM18" i="1" s="1"/>
  <c r="I18" i="1"/>
  <c r="AI18" i="1" s="1"/>
  <c r="E18" i="1"/>
  <c r="AE18" i="1" s="1"/>
  <c r="AB18" i="1"/>
  <c r="BB18" i="1" s="1"/>
  <c r="X18" i="1"/>
  <c r="AX18" i="1" s="1"/>
  <c r="T18" i="1"/>
  <c r="AT18" i="1" s="1"/>
  <c r="P18" i="1"/>
  <c r="AP18" i="1" s="1"/>
  <c r="L18" i="1"/>
  <c r="AL18" i="1" s="1"/>
  <c r="H18" i="1"/>
  <c r="AH18" i="1" s="1"/>
  <c r="D18" i="1"/>
  <c r="AD18" i="1" s="1"/>
  <c r="AA18" i="1"/>
  <c r="BA18" i="1" s="1"/>
  <c r="W18" i="1"/>
  <c r="AW18" i="1" s="1"/>
  <c r="S18" i="1"/>
  <c r="AS18" i="1" s="1"/>
  <c r="O18" i="1"/>
  <c r="AO18" i="1" s="1"/>
  <c r="K18" i="1"/>
  <c r="AK18" i="1" s="1"/>
  <c r="G18" i="1"/>
  <c r="AG18" i="1" s="1"/>
  <c r="Z18" i="1"/>
  <c r="AZ18" i="1" s="1"/>
  <c r="V18" i="1"/>
  <c r="AV18" i="1" s="1"/>
  <c r="R18" i="1"/>
  <c r="AR18" i="1" s="1"/>
  <c r="N18" i="1"/>
  <c r="AN18" i="1" s="1"/>
  <c r="J18" i="1"/>
  <c r="AJ18" i="1" s="1"/>
  <c r="F18" i="1"/>
  <c r="AF18" i="1" s="1"/>
  <c r="K250" i="1"/>
  <c r="AA282" i="1"/>
  <c r="S282" i="1"/>
  <c r="N282" i="1"/>
  <c r="Z282" i="1"/>
  <c r="R282" i="1"/>
  <c r="AC282" i="1"/>
  <c r="V282" i="1"/>
  <c r="L282" i="1" s="1"/>
  <c r="P282" i="1"/>
  <c r="AB282" i="1"/>
  <c r="T282" i="1"/>
  <c r="O282" i="1"/>
  <c r="X275" i="1"/>
  <c r="W275" i="1"/>
  <c r="V275" i="1"/>
  <c r="Y275" i="1"/>
  <c r="Q275" i="1"/>
  <c r="J275" i="1" s="1"/>
  <c r="BK13" i="1"/>
  <c r="D15" i="6"/>
  <c r="H15" i="6"/>
  <c r="BT13" i="1"/>
  <c r="F15" i="6"/>
  <c r="B16" i="6"/>
  <c r="BR12" i="1"/>
  <c r="D16" i="6"/>
  <c r="I15" i="6"/>
  <c r="C326" i="1" a="1"/>
  <c r="C16" i="6"/>
  <c r="BL13" i="1"/>
  <c r="BQ12" i="1"/>
  <c r="E17" i="6"/>
  <c r="J14" i="6"/>
  <c r="J15" i="6"/>
  <c r="BN12" i="1"/>
  <c r="BM14" i="1"/>
  <c r="L16" i="6"/>
  <c r="BJ13" i="1"/>
  <c r="BP12" i="1"/>
  <c r="M297" i="1" l="1"/>
  <c r="Q324" i="1"/>
  <c r="P324" i="1"/>
  <c r="O324" i="1"/>
  <c r="N324" i="1"/>
  <c r="AK242" i="1"/>
  <c r="M275" i="1"/>
  <c r="K279" i="1"/>
  <c r="AK282" i="1"/>
  <c r="AK272" i="1"/>
  <c r="AK273" i="1" s="1"/>
  <c r="C351" i="1"/>
  <c r="C347" i="1"/>
  <c r="C343" i="1"/>
  <c r="Z343" i="1" s="1"/>
  <c r="C339" i="1"/>
  <c r="C335" i="1"/>
  <c r="C331" i="1"/>
  <c r="C327" i="1"/>
  <c r="C350" i="1"/>
  <c r="C346" i="1"/>
  <c r="C342" i="1"/>
  <c r="C338" i="1"/>
  <c r="C334" i="1"/>
  <c r="C330" i="1"/>
  <c r="C326" i="1"/>
  <c r="C349" i="1"/>
  <c r="C345" i="1"/>
  <c r="C341" i="1"/>
  <c r="Z341" i="1" s="1"/>
  <c r="K341" i="1" s="1"/>
  <c r="C337" i="1"/>
  <c r="C333" i="1"/>
  <c r="C329" i="1"/>
  <c r="C348" i="1"/>
  <c r="C344" i="1"/>
  <c r="C340" i="1"/>
  <c r="C336" i="1"/>
  <c r="C332" i="1"/>
  <c r="C328" i="1"/>
  <c r="Z328" i="1" s="1"/>
  <c r="L328" i="1" s="1"/>
  <c r="K277" i="1"/>
  <c r="AK290" i="1"/>
  <c r="AK261" i="1"/>
  <c r="AK262" i="1" s="1"/>
  <c r="AT262" i="1" s="1"/>
  <c r="AK252" i="1"/>
  <c r="AK251" i="1" s="1"/>
  <c r="AV251" i="1" s="1"/>
  <c r="AA308" i="1"/>
  <c r="Z308" i="1"/>
  <c r="V308" i="1"/>
  <c r="AB308" i="1"/>
  <c r="R324" i="1"/>
  <c r="J324" i="1" s="1"/>
  <c r="K278" i="1"/>
  <c r="AK286" i="1"/>
  <c r="K272" i="1"/>
  <c r="BI16" i="1"/>
  <c r="AV283" i="1"/>
  <c r="AV290" i="1"/>
  <c r="AB19" i="1"/>
  <c r="BB19" i="1" s="1"/>
  <c r="X19" i="1"/>
  <c r="AX19" i="1" s="1"/>
  <c r="T19" i="1"/>
  <c r="AT19" i="1" s="1"/>
  <c r="P19" i="1"/>
  <c r="AP19" i="1" s="1"/>
  <c r="L19" i="1"/>
  <c r="AL19" i="1" s="1"/>
  <c r="H19" i="1"/>
  <c r="AH19" i="1" s="1"/>
  <c r="D19" i="1"/>
  <c r="AD19" i="1" s="1"/>
  <c r="AA19" i="1"/>
  <c r="BA19" i="1" s="1"/>
  <c r="W19" i="1"/>
  <c r="AW19" i="1" s="1"/>
  <c r="S19" i="1"/>
  <c r="AS19" i="1" s="1"/>
  <c r="O19" i="1"/>
  <c r="AO19" i="1" s="1"/>
  <c r="K19" i="1"/>
  <c r="AK19" i="1" s="1"/>
  <c r="G19" i="1"/>
  <c r="AG19" i="1" s="1"/>
  <c r="Z19" i="1"/>
  <c r="AZ19" i="1" s="1"/>
  <c r="V19" i="1"/>
  <c r="AV19" i="1" s="1"/>
  <c r="R19" i="1"/>
  <c r="AR19" i="1" s="1"/>
  <c r="N19" i="1"/>
  <c r="AN19" i="1" s="1"/>
  <c r="J19" i="1"/>
  <c r="AJ19" i="1" s="1"/>
  <c r="F19" i="1"/>
  <c r="AF19" i="1" s="1"/>
  <c r="AC19" i="1"/>
  <c r="BC19" i="1" s="1"/>
  <c r="Y19" i="1"/>
  <c r="AY19" i="1" s="1"/>
  <c r="U19" i="1"/>
  <c r="AU19" i="1" s="1"/>
  <c r="Q19" i="1"/>
  <c r="AQ19" i="1" s="1"/>
  <c r="M19" i="1"/>
  <c r="AM19" i="1" s="1"/>
  <c r="I19" i="1"/>
  <c r="AI19" i="1" s="1"/>
  <c r="E19" i="1"/>
  <c r="AE19" i="1" s="1"/>
  <c r="V302" i="1"/>
  <c r="Y302" i="1"/>
  <c r="Q302" i="1"/>
  <c r="J302" i="1" s="1"/>
  <c r="X302" i="1"/>
  <c r="W302" i="1"/>
  <c r="X317" i="1"/>
  <c r="P317" i="1"/>
  <c r="W317" i="1"/>
  <c r="O317" i="1"/>
  <c r="V317" i="1"/>
  <c r="N317" i="1"/>
  <c r="Y317" i="1"/>
  <c r="Q317" i="1"/>
  <c r="AL255" i="1"/>
  <c r="L273" i="1"/>
  <c r="A43" i="1"/>
  <c r="B42" i="1"/>
  <c r="A20" i="1"/>
  <c r="B20" i="1" s="1"/>
  <c r="C21" i="1" s="1"/>
  <c r="B19" i="1"/>
  <c r="C20" i="1" s="1"/>
  <c r="B380" i="1"/>
  <c r="X300" i="1"/>
  <c r="W300" i="1"/>
  <c r="V300" i="1"/>
  <c r="N300" i="1"/>
  <c r="J300" i="1" s="1"/>
  <c r="L316" i="1"/>
  <c r="M288" i="1"/>
  <c r="K288" i="1" s="1"/>
  <c r="T310" i="1"/>
  <c r="R310" i="1"/>
  <c r="Z310" i="1"/>
  <c r="K310" i="1" s="1"/>
  <c r="U310" i="1"/>
  <c r="S310" i="1"/>
  <c r="AB299" i="1"/>
  <c r="AA299" i="1"/>
  <c r="Z299" i="1"/>
  <c r="AC299" i="1"/>
  <c r="W315" i="1"/>
  <c r="X315" i="1"/>
  <c r="V315" i="1"/>
  <c r="AC309" i="1"/>
  <c r="V309" i="1"/>
  <c r="L309" i="1" s="1"/>
  <c r="P309" i="1"/>
  <c r="AB309" i="1"/>
  <c r="T309" i="1"/>
  <c r="O309" i="1"/>
  <c r="AA309" i="1"/>
  <c r="S309" i="1"/>
  <c r="N309" i="1"/>
  <c r="Z309" i="1"/>
  <c r="R309" i="1"/>
  <c r="BU13" i="1"/>
  <c r="M16" i="6"/>
  <c r="J16" i="6"/>
  <c r="BK14" i="1"/>
  <c r="BM15" i="1"/>
  <c r="BJ14" i="1"/>
  <c r="B17" i="6"/>
  <c r="M324" i="1" l="1"/>
  <c r="Q351" i="1"/>
  <c r="N351" i="1"/>
  <c r="P351" i="1"/>
  <c r="O351" i="1"/>
  <c r="AL282" i="1"/>
  <c r="H16" i="6"/>
  <c r="BR13" i="1"/>
  <c r="BN13" i="1"/>
  <c r="BT14" i="1"/>
  <c r="C353" i="1" a="1"/>
  <c r="I16" i="6"/>
  <c r="BL14" i="1"/>
  <c r="L17" i="6"/>
  <c r="E18" i="6"/>
  <c r="F16" i="6"/>
  <c r="C17" i="6"/>
  <c r="BQ13" i="1"/>
  <c r="D17" i="6"/>
  <c r="BP13" i="1"/>
  <c r="M351" i="1" l="1"/>
  <c r="M302" i="1"/>
  <c r="M17" i="6"/>
  <c r="K304" i="1"/>
  <c r="K306" i="1"/>
  <c r="AK309" i="1"/>
  <c r="AK299" i="1"/>
  <c r="AK300" i="1" s="1"/>
  <c r="M315" i="1"/>
  <c r="K315" i="1" s="1"/>
  <c r="BU14" i="1"/>
  <c r="C375" i="1"/>
  <c r="C371" i="1"/>
  <c r="C367" i="1"/>
  <c r="C363" i="1"/>
  <c r="C359" i="1"/>
  <c r="C355" i="1"/>
  <c r="Z355" i="1" s="1"/>
  <c r="L355" i="1" s="1"/>
  <c r="C378" i="1"/>
  <c r="C374" i="1"/>
  <c r="C370" i="1"/>
  <c r="Z370" i="1" s="1"/>
  <c r="C366" i="1"/>
  <c r="C362" i="1"/>
  <c r="C358" i="1"/>
  <c r="C354" i="1"/>
  <c r="C377" i="1"/>
  <c r="C373" i="1"/>
  <c r="C369" i="1"/>
  <c r="C365" i="1"/>
  <c r="C361" i="1"/>
  <c r="C357" i="1"/>
  <c r="C353" i="1"/>
  <c r="C376" i="1"/>
  <c r="C372" i="1"/>
  <c r="C368" i="1"/>
  <c r="Z368" i="1" s="1"/>
  <c r="K368" i="1" s="1"/>
  <c r="C364" i="1"/>
  <c r="C360" i="1"/>
  <c r="C356" i="1"/>
  <c r="AV310" i="1"/>
  <c r="B407" i="1"/>
  <c r="B43" i="1"/>
  <c r="A44" i="1"/>
  <c r="AK317" i="1"/>
  <c r="AK279" i="1"/>
  <c r="AK278" i="1" s="1"/>
  <c r="AK288" i="1"/>
  <c r="AK289" i="1" s="1"/>
  <c r="AT289" i="1" s="1"/>
  <c r="K299" i="1"/>
  <c r="AK313" i="1"/>
  <c r="AK269" i="1"/>
  <c r="AB336" i="1"/>
  <c r="T336" i="1"/>
  <c r="O336" i="1"/>
  <c r="AA336" i="1"/>
  <c r="S336" i="1"/>
  <c r="N336" i="1"/>
  <c r="Z336" i="1"/>
  <c r="R336" i="1"/>
  <c r="AC336" i="1"/>
  <c r="V336" i="1"/>
  <c r="L336" i="1" s="1"/>
  <c r="P336" i="1"/>
  <c r="Y329" i="1"/>
  <c r="Q329" i="1"/>
  <c r="J329" i="1" s="1"/>
  <c r="X329" i="1"/>
  <c r="W329" i="1"/>
  <c r="V329" i="1"/>
  <c r="K305" i="1"/>
  <c r="L300" i="1"/>
  <c r="AC20" i="1"/>
  <c r="BC20" i="1" s="1"/>
  <c r="Y20" i="1"/>
  <c r="AY20" i="1" s="1"/>
  <c r="U20" i="1"/>
  <c r="AU20" i="1" s="1"/>
  <c r="Q20" i="1"/>
  <c r="AQ20" i="1" s="1"/>
  <c r="M20" i="1"/>
  <c r="AM20" i="1" s="1"/>
  <c r="I20" i="1"/>
  <c r="AI20" i="1" s="1"/>
  <c r="E20" i="1"/>
  <c r="AE20" i="1" s="1"/>
  <c r="AB20" i="1"/>
  <c r="BB20" i="1" s="1"/>
  <c r="X20" i="1"/>
  <c r="AX20" i="1" s="1"/>
  <c r="T20" i="1"/>
  <c r="AT20" i="1" s="1"/>
  <c r="P20" i="1"/>
  <c r="AP20" i="1" s="1"/>
  <c r="L20" i="1"/>
  <c r="AL20" i="1" s="1"/>
  <c r="H20" i="1"/>
  <c r="AH20" i="1" s="1"/>
  <c r="D20" i="1"/>
  <c r="AD20" i="1" s="1"/>
  <c r="AA20" i="1"/>
  <c r="BA20" i="1" s="1"/>
  <c r="W20" i="1"/>
  <c r="AW20" i="1" s="1"/>
  <c r="S20" i="1"/>
  <c r="AS20" i="1" s="1"/>
  <c r="O20" i="1"/>
  <c r="AO20" i="1" s="1"/>
  <c r="K20" i="1"/>
  <c r="AK20" i="1" s="1"/>
  <c r="G20" i="1"/>
  <c r="AG20" i="1" s="1"/>
  <c r="Z20" i="1"/>
  <c r="AZ20" i="1" s="1"/>
  <c r="V20" i="1"/>
  <c r="AV20" i="1" s="1"/>
  <c r="R20" i="1"/>
  <c r="AR20" i="1" s="1"/>
  <c r="N20" i="1"/>
  <c r="AN20" i="1" s="1"/>
  <c r="J20" i="1"/>
  <c r="AJ20" i="1" s="1"/>
  <c r="F20" i="1"/>
  <c r="AF20" i="1" s="1"/>
  <c r="AV317" i="1"/>
  <c r="W327" i="1"/>
  <c r="V327" i="1"/>
  <c r="N327" i="1"/>
  <c r="J327" i="1" s="1"/>
  <c r="X327" i="1"/>
  <c r="L343" i="1"/>
  <c r="T21" i="1"/>
  <c r="AK21" i="1" s="1"/>
  <c r="S21" i="1"/>
  <c r="AJ21" i="1" s="1"/>
  <c r="O21" i="1"/>
  <c r="AF21" i="1" s="1"/>
  <c r="K21" i="1"/>
  <c r="AB21" i="1" s="1"/>
  <c r="G21" i="1"/>
  <c r="X21" i="1" s="1"/>
  <c r="R21" i="1"/>
  <c r="AI21" i="1" s="1"/>
  <c r="N21" i="1"/>
  <c r="AE21" i="1" s="1"/>
  <c r="J21" i="1"/>
  <c r="AA21" i="1" s="1"/>
  <c r="F21" i="1"/>
  <c r="W21" i="1" s="1"/>
  <c r="Q21" i="1"/>
  <c r="AH21" i="1" s="1"/>
  <c r="M21" i="1"/>
  <c r="AD21" i="1" s="1"/>
  <c r="I21" i="1"/>
  <c r="Z21" i="1" s="1"/>
  <c r="E21" i="1"/>
  <c r="V21" i="1" s="1"/>
  <c r="P21" i="1"/>
  <c r="AG21" i="1" s="1"/>
  <c r="L21" i="1"/>
  <c r="AC21" i="1" s="1"/>
  <c r="H21" i="1"/>
  <c r="Y21" i="1" s="1"/>
  <c r="D21" i="1"/>
  <c r="U21" i="1" s="1"/>
  <c r="Y344" i="1"/>
  <c r="Q344" i="1"/>
  <c r="X344" i="1"/>
  <c r="P344" i="1"/>
  <c r="W344" i="1"/>
  <c r="O344" i="1"/>
  <c r="V344" i="1"/>
  <c r="N344" i="1"/>
  <c r="S337" i="1"/>
  <c r="Z337" i="1"/>
  <c r="K337" i="1" s="1"/>
  <c r="R337" i="1"/>
  <c r="U337" i="1"/>
  <c r="T337" i="1"/>
  <c r="AA326" i="1"/>
  <c r="Z326" i="1"/>
  <c r="AC326" i="1"/>
  <c r="AB326" i="1"/>
  <c r="V342" i="1"/>
  <c r="X342" i="1"/>
  <c r="W342" i="1"/>
  <c r="BI17" i="1"/>
  <c r="Z335" i="1"/>
  <c r="V335" i="1"/>
  <c r="AB335" i="1"/>
  <c r="AA335" i="1"/>
  <c r="R351" i="1"/>
  <c r="J351" i="1" s="1"/>
  <c r="BM16" i="1"/>
  <c r="BK15" i="1"/>
  <c r="D18" i="6"/>
  <c r="BN14" i="1"/>
  <c r="AV278" i="1" l="1"/>
  <c r="AK296" i="1"/>
  <c r="Q378" i="1"/>
  <c r="P378" i="1"/>
  <c r="O378" i="1"/>
  <c r="N378" i="1"/>
  <c r="AL309" i="1"/>
  <c r="J17" i="6"/>
  <c r="BP14" i="1"/>
  <c r="E19" i="6"/>
  <c r="H17" i="6"/>
  <c r="B18" i="6"/>
  <c r="C407" i="1" a="1"/>
  <c r="C18" i="6"/>
  <c r="BQ14" i="1"/>
  <c r="C380" i="1" a="1"/>
  <c r="BT15" i="1"/>
  <c r="BR14" i="1"/>
  <c r="BL15" i="1"/>
  <c r="I17" i="6"/>
  <c r="BJ15" i="1"/>
  <c r="L18" i="6"/>
  <c r="M378" i="1" l="1"/>
  <c r="M329" i="1"/>
  <c r="K332" i="1"/>
  <c r="M342" i="1"/>
  <c r="K342" i="1" s="1"/>
  <c r="C405" i="1"/>
  <c r="C401" i="1"/>
  <c r="C397" i="1"/>
  <c r="Z397" i="1" s="1"/>
  <c r="C393" i="1"/>
  <c r="C389" i="1"/>
  <c r="C385" i="1"/>
  <c r="C381" i="1"/>
  <c r="C404" i="1"/>
  <c r="C400" i="1"/>
  <c r="C396" i="1"/>
  <c r="C392" i="1"/>
  <c r="C388" i="1"/>
  <c r="C384" i="1"/>
  <c r="C380" i="1"/>
  <c r="C402" i="1"/>
  <c r="C398" i="1"/>
  <c r="C394" i="1"/>
  <c r="C390" i="1"/>
  <c r="C386" i="1"/>
  <c r="C382" i="1"/>
  <c r="Z382" i="1" s="1"/>
  <c r="L382" i="1" s="1"/>
  <c r="C391" i="1"/>
  <c r="C403" i="1"/>
  <c r="C387" i="1"/>
  <c r="C399" i="1"/>
  <c r="C383" i="1"/>
  <c r="C395" i="1"/>
  <c r="Z395" i="1" s="1"/>
  <c r="K395" i="1" s="1"/>
  <c r="C431" i="1"/>
  <c r="C427" i="1"/>
  <c r="C423" i="1"/>
  <c r="C419" i="1"/>
  <c r="C415" i="1"/>
  <c r="C411" i="1"/>
  <c r="C407" i="1"/>
  <c r="C430" i="1"/>
  <c r="C428" i="1"/>
  <c r="C422" i="1"/>
  <c r="Z422" i="1" s="1"/>
  <c r="K422" i="1" s="1"/>
  <c r="C417" i="1"/>
  <c r="C412" i="1"/>
  <c r="C426" i="1"/>
  <c r="C421" i="1"/>
  <c r="C416" i="1"/>
  <c r="C410" i="1"/>
  <c r="C432" i="1"/>
  <c r="C425" i="1"/>
  <c r="C420" i="1"/>
  <c r="C414" i="1"/>
  <c r="C409" i="1"/>
  <c r="Z409" i="1" s="1"/>
  <c r="L409" i="1" s="1"/>
  <c r="C429" i="1"/>
  <c r="C424" i="1"/>
  <c r="Z424" i="1" s="1"/>
  <c r="C418" i="1"/>
  <c r="C413" i="1"/>
  <c r="C408" i="1"/>
  <c r="BI18" i="1"/>
  <c r="AK326" i="1"/>
  <c r="AK327" i="1" s="1"/>
  <c r="AV337" i="1"/>
  <c r="AB362" i="1"/>
  <c r="AA362" i="1"/>
  <c r="Z362" i="1"/>
  <c r="V362" i="1"/>
  <c r="R378" i="1"/>
  <c r="J378" i="1" s="1"/>
  <c r="L327" i="1"/>
  <c r="AK315" i="1"/>
  <c r="AK316" i="1" s="1"/>
  <c r="AT316" i="1" s="1"/>
  <c r="AK306" i="1"/>
  <c r="AK305" i="1" s="1"/>
  <c r="AV305" i="1" s="1"/>
  <c r="Y356" i="1"/>
  <c r="Q356" i="1"/>
  <c r="J356" i="1" s="1"/>
  <c r="X356" i="1"/>
  <c r="W356" i="1"/>
  <c r="V356" i="1"/>
  <c r="X371" i="1"/>
  <c r="P371" i="1"/>
  <c r="W371" i="1"/>
  <c r="O371" i="1"/>
  <c r="Y371" i="1"/>
  <c r="Q371" i="1"/>
  <c r="V371" i="1"/>
  <c r="N371" i="1"/>
  <c r="K331" i="1"/>
  <c r="AK344" i="1"/>
  <c r="K333" i="1"/>
  <c r="A45" i="1"/>
  <c r="B44" i="1"/>
  <c r="X354" i="1"/>
  <c r="W354" i="1"/>
  <c r="V354" i="1"/>
  <c r="N354" i="1"/>
  <c r="J354" i="1" s="1"/>
  <c r="L370" i="1"/>
  <c r="AK340" i="1"/>
  <c r="K326" i="1"/>
  <c r="AV344" i="1"/>
  <c r="AK336" i="1"/>
  <c r="S364" i="1"/>
  <c r="Z364" i="1"/>
  <c r="K364" i="1" s="1"/>
  <c r="R364" i="1"/>
  <c r="T364" i="1"/>
  <c r="U364" i="1"/>
  <c r="AB353" i="1"/>
  <c r="AA353" i="1"/>
  <c r="Z353" i="1"/>
  <c r="AC353" i="1"/>
  <c r="X369" i="1"/>
  <c r="V369" i="1"/>
  <c r="W369" i="1"/>
  <c r="Z363" i="1"/>
  <c r="R363" i="1"/>
  <c r="AC363" i="1"/>
  <c r="V363" i="1"/>
  <c r="L363" i="1" s="1"/>
  <c r="P363" i="1"/>
  <c r="AA363" i="1"/>
  <c r="S363" i="1"/>
  <c r="N363" i="1"/>
  <c r="AB363" i="1"/>
  <c r="T363" i="1"/>
  <c r="O363" i="1"/>
  <c r="M18" i="6"/>
  <c r="BU15" i="1"/>
  <c r="H18" i="6"/>
  <c r="BM17" i="1"/>
  <c r="I18" i="6"/>
  <c r="BJ16" i="1"/>
  <c r="BL16" i="1"/>
  <c r="BQ15" i="1"/>
  <c r="D19" i="6"/>
  <c r="BT16" i="1"/>
  <c r="F18" i="6"/>
  <c r="BP15" i="1"/>
  <c r="C19" i="6"/>
  <c r="F17" i="6"/>
  <c r="BR15" i="1"/>
  <c r="BK16" i="1"/>
  <c r="E21" i="6"/>
  <c r="B19" i="6"/>
  <c r="BN15" i="1"/>
  <c r="L19" i="6"/>
  <c r="J18" i="6"/>
  <c r="E20" i="6"/>
  <c r="Q432" i="1" l="1"/>
  <c r="P432" i="1"/>
  <c r="O432" i="1"/>
  <c r="N432" i="1"/>
  <c r="Q405" i="1"/>
  <c r="P405" i="1"/>
  <c r="O405" i="1"/>
  <c r="N405" i="1"/>
  <c r="M356" i="1"/>
  <c r="M19" i="6"/>
  <c r="AV371" i="1"/>
  <c r="K360" i="1"/>
  <c r="BU16" i="1"/>
  <c r="M369" i="1"/>
  <c r="K369" i="1" s="1"/>
  <c r="AL336" i="1"/>
  <c r="AK371" i="1"/>
  <c r="AK323" i="1"/>
  <c r="AK367" i="1"/>
  <c r="K353" i="1"/>
  <c r="V408" i="1"/>
  <c r="N408" i="1"/>
  <c r="J408" i="1" s="1"/>
  <c r="W408" i="1"/>
  <c r="X408" i="1"/>
  <c r="X425" i="1"/>
  <c r="P425" i="1"/>
  <c r="W425" i="1"/>
  <c r="O425" i="1"/>
  <c r="Y425" i="1"/>
  <c r="V425" i="1"/>
  <c r="Q425" i="1"/>
  <c r="N425" i="1"/>
  <c r="Y398" i="1"/>
  <c r="Q398" i="1"/>
  <c r="X398" i="1"/>
  <c r="P398" i="1"/>
  <c r="W398" i="1"/>
  <c r="O398" i="1"/>
  <c r="V398" i="1"/>
  <c r="N398" i="1"/>
  <c r="K359" i="1"/>
  <c r="AK353" i="1"/>
  <c r="AK354" i="1" s="1"/>
  <c r="AV364" i="1"/>
  <c r="AK342" i="1"/>
  <c r="AK343" i="1" s="1"/>
  <c r="AT343" i="1" s="1"/>
  <c r="AK333" i="1"/>
  <c r="AK332" i="1" s="1"/>
  <c r="AV332" i="1" s="1"/>
  <c r="A46" i="1"/>
  <c r="B45" i="1"/>
  <c r="R432" i="1"/>
  <c r="J432" i="1" s="1"/>
  <c r="W381" i="1"/>
  <c r="V381" i="1"/>
  <c r="X381" i="1"/>
  <c r="N381" i="1"/>
  <c r="J381" i="1" s="1"/>
  <c r="L397" i="1"/>
  <c r="S418" i="1"/>
  <c r="Z418" i="1"/>
  <c r="K418" i="1" s="1"/>
  <c r="R418" i="1"/>
  <c r="U418" i="1"/>
  <c r="T418" i="1"/>
  <c r="W410" i="1"/>
  <c r="V410" i="1"/>
  <c r="Y410" i="1"/>
  <c r="X410" i="1"/>
  <c r="Q410" i="1"/>
  <c r="J410" i="1" s="1"/>
  <c r="AA390" i="1"/>
  <c r="S390" i="1"/>
  <c r="N390" i="1"/>
  <c r="Z390" i="1"/>
  <c r="R390" i="1"/>
  <c r="AC390" i="1"/>
  <c r="V390" i="1"/>
  <c r="L390" i="1" s="1"/>
  <c r="P390" i="1"/>
  <c r="AB390" i="1"/>
  <c r="T390" i="1"/>
  <c r="O390" i="1"/>
  <c r="AA380" i="1"/>
  <c r="Z380" i="1"/>
  <c r="AB380" i="1"/>
  <c r="AC380" i="1"/>
  <c r="V396" i="1"/>
  <c r="X396" i="1"/>
  <c r="W396" i="1"/>
  <c r="AK363" i="1"/>
  <c r="L354" i="1"/>
  <c r="K358" i="1"/>
  <c r="L424" i="1"/>
  <c r="AK431" i="1"/>
  <c r="Z416" i="1"/>
  <c r="V416" i="1"/>
  <c r="AA416" i="1"/>
  <c r="AB416" i="1"/>
  <c r="Z417" i="1"/>
  <c r="R417" i="1"/>
  <c r="AC417" i="1"/>
  <c r="V417" i="1"/>
  <c r="L417" i="1" s="1"/>
  <c r="P417" i="1"/>
  <c r="S417" i="1"/>
  <c r="AB417" i="1"/>
  <c r="O417" i="1"/>
  <c r="AA417" i="1"/>
  <c r="N417" i="1"/>
  <c r="T417" i="1"/>
  <c r="Z407" i="1"/>
  <c r="AC407" i="1"/>
  <c r="AA407" i="1"/>
  <c r="AB407" i="1"/>
  <c r="X423" i="1"/>
  <c r="V423" i="1"/>
  <c r="W423" i="1"/>
  <c r="X383" i="1"/>
  <c r="W383" i="1"/>
  <c r="V383" i="1"/>
  <c r="Y383" i="1"/>
  <c r="Q383" i="1"/>
  <c r="J383" i="1" s="1"/>
  <c r="T391" i="1"/>
  <c r="S391" i="1"/>
  <c r="Z391" i="1"/>
  <c r="K391" i="1" s="1"/>
  <c r="R391" i="1"/>
  <c r="U391" i="1"/>
  <c r="AA389" i="1"/>
  <c r="Z389" i="1"/>
  <c r="V389" i="1"/>
  <c r="AB389" i="1"/>
  <c r="R405" i="1"/>
  <c r="J405" i="1" s="1"/>
  <c r="B21" i="6"/>
  <c r="BR16" i="1"/>
  <c r="F19" i="6"/>
  <c r="J19" i="6"/>
  <c r="L20" i="6"/>
  <c r="BN16" i="1"/>
  <c r="BJ17" i="1"/>
  <c r="H19" i="6"/>
  <c r="D21" i="6"/>
  <c r="D20" i="6"/>
  <c r="BP16" i="1"/>
  <c r="BK17" i="1"/>
  <c r="BT18" i="1"/>
  <c r="BK18" i="1"/>
  <c r="BM18" i="1"/>
  <c r="BQ16" i="1"/>
  <c r="I19" i="6"/>
  <c r="C20" i="6"/>
  <c r="BL18" i="1"/>
  <c r="BJ18" i="1"/>
  <c r="B20" i="6"/>
  <c r="C21" i="6"/>
  <c r="BL17" i="1"/>
  <c r="L21" i="6"/>
  <c r="BT17" i="1"/>
  <c r="M405" i="1" l="1"/>
  <c r="M432" i="1"/>
  <c r="M410" i="1"/>
  <c r="M383" i="1"/>
  <c r="M20" i="6"/>
  <c r="AK350" i="1"/>
  <c r="K387" i="1"/>
  <c r="K413" i="1"/>
  <c r="K386" i="1"/>
  <c r="K414" i="1"/>
  <c r="AK425" i="1"/>
  <c r="AK390" i="1"/>
  <c r="AV418" i="1"/>
  <c r="AV425" i="1"/>
  <c r="BU17" i="1"/>
  <c r="AK407" i="1"/>
  <c r="AK408" i="1" s="1"/>
  <c r="AK369" i="1"/>
  <c r="AK370" i="1" s="1"/>
  <c r="AT370" i="1" s="1"/>
  <c r="AK360" i="1"/>
  <c r="AK359" i="1" s="1"/>
  <c r="AV359" i="1" s="1"/>
  <c r="K385" i="1"/>
  <c r="AV391" i="1"/>
  <c r="M423" i="1"/>
  <c r="K423" i="1" s="1"/>
  <c r="K412" i="1"/>
  <c r="AL363" i="1"/>
  <c r="AK380" i="1"/>
  <c r="AK381" i="1" s="1"/>
  <c r="B46" i="1"/>
  <c r="A47" i="1"/>
  <c r="AK398" i="1"/>
  <c r="AK394" i="1"/>
  <c r="K380" i="1"/>
  <c r="AK417" i="1"/>
  <c r="AV398" i="1"/>
  <c r="AK421" i="1"/>
  <c r="K407" i="1"/>
  <c r="M396" i="1"/>
  <c r="K396" i="1" s="1"/>
  <c r="L381" i="1"/>
  <c r="L408" i="1"/>
  <c r="M21" i="6"/>
  <c r="BU18" i="1"/>
  <c r="BR18" i="1"/>
  <c r="BQ17" i="1"/>
  <c r="I20" i="6"/>
  <c r="BN18" i="1"/>
  <c r="J20" i="6"/>
  <c r="I21" i="6"/>
  <c r="BP17" i="1"/>
  <c r="F21" i="6"/>
  <c r="H20" i="6"/>
  <c r="BP18" i="1"/>
  <c r="BQ18" i="1"/>
  <c r="BR17" i="1"/>
  <c r="J21" i="6"/>
  <c r="BN17" i="1"/>
  <c r="AL390" i="1" l="1"/>
  <c r="AK377" i="1"/>
  <c r="AL417" i="1"/>
  <c r="AK423" i="1"/>
  <c r="AK424" i="1" s="1"/>
  <c r="AT424" i="1" s="1"/>
  <c r="AK414" i="1"/>
  <c r="AK413" i="1" s="1"/>
  <c r="AV413" i="1" s="1"/>
  <c r="A48" i="1"/>
  <c r="B47" i="1"/>
  <c r="AK387" i="1"/>
  <c r="AK386" i="1" s="1"/>
  <c r="AV386" i="1" s="1"/>
  <c r="AK396" i="1"/>
  <c r="AK397" i="1" s="1"/>
  <c r="AT397" i="1" s="1"/>
  <c r="F20" i="6"/>
  <c r="H21" i="6"/>
  <c r="AK404" i="1" l="1"/>
  <c r="A49" i="1"/>
  <c r="B48" i="1"/>
  <c r="A50" i="1" l="1"/>
  <c r="B49" i="1"/>
  <c r="A51" i="1" l="1"/>
  <c r="B50" i="1"/>
  <c r="A52" i="1" l="1"/>
  <c r="B51" i="1"/>
  <c r="A53" i="1" l="1"/>
  <c r="B52" i="1"/>
  <c r="A54" i="1" l="1"/>
  <c r="B54" i="1" s="1"/>
  <c r="B53" i="1"/>
  <c r="AK220" i="1" l="1"/>
  <c r="M218" i="1" s="1"/>
  <c r="AK274" i="1"/>
  <c r="M272" i="1" s="1"/>
  <c r="AK139" i="1"/>
  <c r="M137" i="1" s="1"/>
  <c r="AK409" i="1"/>
  <c r="M407" i="1" s="1"/>
  <c r="G11" i="6"/>
  <c r="BO11" i="1"/>
  <c r="G21" i="6"/>
  <c r="G16" i="6"/>
  <c r="BO13" i="1"/>
  <c r="BO8" i="1"/>
  <c r="BO18" i="1"/>
  <c r="C56" i="1" a="1"/>
  <c r="C29" i="1" a="1"/>
  <c r="G14" i="6"/>
  <c r="AK166" i="1" l="1"/>
  <c r="M164" i="1" s="1"/>
  <c r="AK247" i="1"/>
  <c r="M245" i="1" s="1"/>
  <c r="AK328" i="1"/>
  <c r="M326" i="1" s="1"/>
  <c r="AK355" i="1"/>
  <c r="M353" i="1" s="1"/>
  <c r="AK112" i="1"/>
  <c r="M110" i="1" s="1"/>
  <c r="AK301" i="1"/>
  <c r="M299" i="1" s="1"/>
  <c r="AK193" i="1"/>
  <c r="M191" i="1" s="1"/>
  <c r="AK85" i="1"/>
  <c r="M83" i="1" s="1"/>
  <c r="AK382" i="1"/>
  <c r="M380" i="1" s="1"/>
  <c r="C39" i="1"/>
  <c r="R39" i="1" s="1"/>
  <c r="C47" i="1"/>
  <c r="P47" i="1" s="1"/>
  <c r="C38" i="1"/>
  <c r="V38" i="1" s="1"/>
  <c r="C35" i="1"/>
  <c r="C31" i="1"/>
  <c r="Z31" i="1" s="1"/>
  <c r="L31" i="1" s="1"/>
  <c r="C46" i="1"/>
  <c r="Z46" i="1" s="1"/>
  <c r="L46" i="1" s="1"/>
  <c r="C73" i="1"/>
  <c r="Z73" i="1" s="1"/>
  <c r="L73" i="1" s="1"/>
  <c r="C74" i="1"/>
  <c r="O74" i="1" s="1"/>
  <c r="C65" i="1"/>
  <c r="V65" i="1" s="1"/>
  <c r="C43" i="1"/>
  <c r="C51" i="1"/>
  <c r="C32" i="1"/>
  <c r="Y32" i="1" s="1"/>
  <c r="C36" i="1"/>
  <c r="C40" i="1"/>
  <c r="T40" i="1" s="1"/>
  <c r="C44" i="1"/>
  <c r="Z44" i="1" s="1"/>
  <c r="K44" i="1" s="1"/>
  <c r="C48" i="1"/>
  <c r="C52" i="1"/>
  <c r="C29" i="1"/>
  <c r="AB29" i="1" s="1"/>
  <c r="C33" i="1"/>
  <c r="C37" i="1"/>
  <c r="C41" i="1"/>
  <c r="C45" i="1"/>
  <c r="W45" i="1" s="1"/>
  <c r="C49" i="1"/>
  <c r="C53" i="1"/>
  <c r="C30" i="1"/>
  <c r="X30" i="1" s="1"/>
  <c r="C34" i="1"/>
  <c r="C42" i="1"/>
  <c r="C50" i="1"/>
  <c r="C54" i="1"/>
  <c r="Q54" i="1" s="1"/>
  <c r="C56" i="1"/>
  <c r="AB56" i="1" s="1"/>
  <c r="C60" i="1"/>
  <c r="C64" i="1"/>
  <c r="C68" i="1"/>
  <c r="C72" i="1"/>
  <c r="X72" i="1" s="1"/>
  <c r="C76" i="1"/>
  <c r="C80" i="1"/>
  <c r="C57" i="1"/>
  <c r="V57" i="1" s="1"/>
  <c r="C61" i="1"/>
  <c r="C69" i="1"/>
  <c r="C77" i="1"/>
  <c r="C81" i="1"/>
  <c r="C58" i="1"/>
  <c r="Z58" i="1" s="1"/>
  <c r="L58" i="1" s="1"/>
  <c r="C62" i="1"/>
  <c r="C66" i="1"/>
  <c r="S66" i="1" s="1"/>
  <c r="C70" i="1"/>
  <c r="C78" i="1"/>
  <c r="C59" i="1"/>
  <c r="X59" i="1" s="1"/>
  <c r="C63" i="1"/>
  <c r="C67" i="1"/>
  <c r="U67" i="1" s="1"/>
  <c r="C71" i="1"/>
  <c r="Z71" i="1" s="1"/>
  <c r="K71" i="1" s="1"/>
  <c r="C75" i="1"/>
  <c r="C79" i="1"/>
  <c r="G18" i="6"/>
  <c r="G12" i="6"/>
  <c r="BO17" i="1"/>
  <c r="BO10" i="1"/>
  <c r="BJ4" i="1"/>
  <c r="G13" i="6"/>
  <c r="BO7" i="1"/>
  <c r="BM4" i="1"/>
  <c r="G19" i="6"/>
  <c r="BO14" i="1"/>
  <c r="G20" i="6"/>
  <c r="BO16" i="1"/>
  <c r="BO9" i="1"/>
  <c r="B7" i="6"/>
  <c r="BO15" i="1"/>
  <c r="G9" i="6"/>
  <c r="BO6" i="1"/>
  <c r="E8" i="6"/>
  <c r="G10" i="6"/>
  <c r="BO12" i="1"/>
  <c r="G17" i="6"/>
  <c r="G15" i="6"/>
  <c r="Q81" i="1" l="1"/>
  <c r="P81" i="1"/>
  <c r="O81" i="1"/>
  <c r="N81" i="1"/>
  <c r="O54" i="1"/>
  <c r="P54" i="1"/>
  <c r="N54" i="1"/>
  <c r="AK70" i="1"/>
  <c r="AK63" i="1" s="1"/>
  <c r="AK62" i="1" s="1"/>
  <c r="AK43" i="1"/>
  <c r="AK36" i="1" s="1"/>
  <c r="AK35" i="1" s="1"/>
  <c r="AV35" i="1" s="1"/>
  <c r="X74" i="1"/>
  <c r="X47" i="1"/>
  <c r="W47" i="1"/>
  <c r="O47" i="1"/>
  <c r="Y47" i="1"/>
  <c r="N47" i="1"/>
  <c r="V47" i="1"/>
  <c r="Q47" i="1"/>
  <c r="AA38" i="1"/>
  <c r="V39" i="1"/>
  <c r="L39" i="1" s="1"/>
  <c r="AB39" i="1"/>
  <c r="AA39" i="1"/>
  <c r="P39" i="1"/>
  <c r="N39" i="1"/>
  <c r="AC39" i="1"/>
  <c r="Z39" i="1"/>
  <c r="T39" i="1"/>
  <c r="O39" i="1"/>
  <c r="S39" i="1"/>
  <c r="Z38" i="1"/>
  <c r="AB38" i="1"/>
  <c r="K29" i="1"/>
  <c r="AB65" i="1"/>
  <c r="Y74" i="1"/>
  <c r="W74" i="1"/>
  <c r="X32" i="1"/>
  <c r="AA65" i="1"/>
  <c r="Z65" i="1"/>
  <c r="V74" i="1"/>
  <c r="P74" i="1"/>
  <c r="V59" i="1"/>
  <c r="Z66" i="1"/>
  <c r="N74" i="1"/>
  <c r="R67" i="1"/>
  <c r="T66" i="1"/>
  <c r="Q74" i="1"/>
  <c r="O66" i="1"/>
  <c r="Q59" i="1"/>
  <c r="J59" i="1" s="1"/>
  <c r="P66" i="1"/>
  <c r="AA66" i="1"/>
  <c r="R40" i="1"/>
  <c r="Y59" i="1"/>
  <c r="V66" i="1"/>
  <c r="L66" i="1" s="1"/>
  <c r="W59" i="1"/>
  <c r="AB66" i="1"/>
  <c r="N66" i="1"/>
  <c r="K56" i="1"/>
  <c r="U40" i="1"/>
  <c r="Z29" i="1"/>
  <c r="W57" i="1"/>
  <c r="W72" i="1"/>
  <c r="R54" i="1"/>
  <c r="J54" i="1" s="1"/>
  <c r="R81" i="1"/>
  <c r="J81" i="1" s="1"/>
  <c r="AC56" i="1"/>
  <c r="AC66" i="1"/>
  <c r="R66" i="1"/>
  <c r="AA56" i="1"/>
  <c r="S40" i="1"/>
  <c r="W32" i="1"/>
  <c r="S67" i="1"/>
  <c r="X57" i="1"/>
  <c r="N57" i="1"/>
  <c r="J57" i="1" s="1"/>
  <c r="V72" i="1"/>
  <c r="Z56" i="1"/>
  <c r="V30" i="1"/>
  <c r="V45" i="1"/>
  <c r="AA29" i="1"/>
  <c r="V32" i="1"/>
  <c r="Q32" i="1"/>
  <c r="J32" i="1" s="1"/>
  <c r="W30" i="1"/>
  <c r="X45" i="1"/>
  <c r="AC29" i="1"/>
  <c r="Z67" i="1"/>
  <c r="K67" i="1" s="1"/>
  <c r="T67" i="1"/>
  <c r="N30" i="1"/>
  <c r="J30" i="1" s="1"/>
  <c r="Z40" i="1"/>
  <c r="K40" i="1" s="1"/>
  <c r="BT4" i="1"/>
  <c r="BK4" i="1"/>
  <c r="BL4" i="1"/>
  <c r="L7" i="6"/>
  <c r="B8" i="6"/>
  <c r="D8" i="6"/>
  <c r="BT5" i="1"/>
  <c r="C8" i="6"/>
  <c r="C7" i="6"/>
  <c r="D7" i="6"/>
  <c r="E7" i="6"/>
  <c r="L8" i="6"/>
  <c r="M81" i="1" l="1"/>
  <c r="M54" i="1"/>
  <c r="AK45" i="1"/>
  <c r="AK46" i="1" s="1"/>
  <c r="AK72" i="1"/>
  <c r="AK73" i="1" s="1"/>
  <c r="M59" i="1"/>
  <c r="M32" i="1"/>
  <c r="M8" i="6"/>
  <c r="M7" i="6"/>
  <c r="AK47" i="1"/>
  <c r="AV47" i="1"/>
  <c r="AV53" i="1" s="1"/>
  <c r="AV28" i="1" s="1"/>
  <c r="AV29" i="1" s="1"/>
  <c r="AK39" i="1"/>
  <c r="K61" i="1"/>
  <c r="K34" i="1"/>
  <c r="K36" i="1"/>
  <c r="K35" i="1"/>
  <c r="AK74" i="1"/>
  <c r="M72" i="1"/>
  <c r="K72" i="1" s="1"/>
  <c r="L57" i="1"/>
  <c r="AK29" i="1"/>
  <c r="AK30" i="1" s="1"/>
  <c r="AV74" i="1"/>
  <c r="AV67" i="1"/>
  <c r="AV40" i="1"/>
  <c r="K63" i="1"/>
  <c r="AK66" i="1"/>
  <c r="K62" i="1"/>
  <c r="AK56" i="1"/>
  <c r="AK57" i="1" s="1"/>
  <c r="L30" i="1"/>
  <c r="M45" i="1"/>
  <c r="K45" i="1" s="1"/>
  <c r="AV62" i="1"/>
  <c r="BN4" i="1"/>
  <c r="BP4" i="1"/>
  <c r="F8" i="6"/>
  <c r="BR4" i="1"/>
  <c r="J8" i="6"/>
  <c r="F7" i="6"/>
  <c r="J7" i="6"/>
  <c r="H8" i="6"/>
  <c r="H7" i="6"/>
  <c r="I7" i="6"/>
  <c r="F26" i="7" l="1"/>
  <c r="E26" i="7" s="1"/>
  <c r="AK58" i="1"/>
  <c r="M56" i="1" s="1"/>
  <c r="AK31" i="1"/>
  <c r="M29" i="1" s="1"/>
  <c r="AK80" i="1"/>
  <c r="AK53" i="1"/>
  <c r="AL66" i="1"/>
  <c r="AL39" i="1"/>
  <c r="AV61" i="1"/>
  <c r="AV60" i="1" s="1"/>
  <c r="AV58" i="1" s="1"/>
  <c r="AV59" i="1" s="1"/>
  <c r="AV48" i="1"/>
  <c r="AV49" i="1" s="1"/>
  <c r="AV51" i="1" s="1"/>
  <c r="AV34" i="1"/>
  <c r="AV33" i="1" s="1"/>
  <c r="AV31" i="1" s="1"/>
  <c r="AV32" i="1" s="1"/>
  <c r="AV75" i="1"/>
  <c r="AV76" i="1" s="1"/>
  <c r="AV80" i="1" s="1"/>
  <c r="BO4" i="1"/>
  <c r="I8" i="6"/>
  <c r="G7" i="6"/>
  <c r="G8" i="6"/>
  <c r="AK28" i="1" l="1"/>
  <c r="I28" i="1" s="1"/>
  <c r="AK183" i="1" s="1"/>
  <c r="AK184" i="1" s="1"/>
  <c r="AK185" i="1" s="1"/>
  <c r="K174" i="1" s="1"/>
  <c r="AV50" i="1"/>
  <c r="AV77" i="1"/>
  <c r="K12" i="6"/>
  <c r="BS9" i="1"/>
  <c r="AK345" i="1" l="1"/>
  <c r="AK346" i="1" s="1"/>
  <c r="AK347" i="1" s="1"/>
  <c r="K336" i="1" s="1"/>
  <c r="K28" i="1"/>
  <c r="AK61" i="1"/>
  <c r="AK60" i="1" s="1"/>
  <c r="AK59" i="1" s="1"/>
  <c r="K73" i="1" s="1"/>
  <c r="AK129" i="1"/>
  <c r="AK130" i="1" s="1"/>
  <c r="AK131" i="1" s="1"/>
  <c r="K120" i="1" s="1"/>
  <c r="AK48" i="1"/>
  <c r="AK49" i="1" s="1"/>
  <c r="AK50" i="1" s="1"/>
  <c r="K39" i="1" s="1"/>
  <c r="AK75" i="1"/>
  <c r="AK76" i="1" s="1"/>
  <c r="AK77" i="1" s="1"/>
  <c r="K66" i="1" s="1"/>
  <c r="AK34" i="1"/>
  <c r="AS34" i="1" s="1"/>
  <c r="AK102" i="1"/>
  <c r="AK103" i="1" s="1"/>
  <c r="AK104" i="1" s="1"/>
  <c r="K93" i="1" s="1"/>
  <c r="AK156" i="1"/>
  <c r="AK157" i="1" s="1"/>
  <c r="AK158" i="1" s="1"/>
  <c r="K147" i="1" s="1"/>
  <c r="K9" i="6"/>
  <c r="BS15" i="1"/>
  <c r="K11" i="6"/>
  <c r="BS6" i="1"/>
  <c r="K10" i="6"/>
  <c r="BS8" i="1"/>
  <c r="K18" i="6"/>
  <c r="BS7" i="1"/>
  <c r="AS48" i="1" l="1"/>
  <c r="AS49" i="1"/>
  <c r="AS60" i="1"/>
  <c r="F24" i="7"/>
  <c r="E24" i="7" s="1"/>
  <c r="AS61" i="1"/>
  <c r="F22" i="7"/>
  <c r="E22" i="7" s="1"/>
  <c r="AS76" i="1"/>
  <c r="AS75" i="1"/>
  <c r="AK33" i="1"/>
  <c r="AS33" i="1" s="1"/>
  <c r="AS50" i="1"/>
  <c r="AS59" i="1"/>
  <c r="AS77" i="1"/>
  <c r="AK210" i="1"/>
  <c r="AK211" i="1" s="1"/>
  <c r="AK212" i="1" s="1"/>
  <c r="K201" i="1" s="1"/>
  <c r="AK237" i="1"/>
  <c r="AK238" i="1" s="1"/>
  <c r="AK239" i="1" s="1"/>
  <c r="K228" i="1" s="1"/>
  <c r="AK264" i="1"/>
  <c r="AK265" i="1" s="1"/>
  <c r="AK266" i="1" s="1"/>
  <c r="K255" i="1" s="1"/>
  <c r="AK291" i="1"/>
  <c r="AK292" i="1" s="1"/>
  <c r="AK318" i="1"/>
  <c r="AK319" i="1" s="1"/>
  <c r="AK320" i="1" s="1"/>
  <c r="K309" i="1" s="1"/>
  <c r="AK372" i="1"/>
  <c r="AK373" i="1" s="1"/>
  <c r="AK399" i="1"/>
  <c r="AK400" i="1" s="1"/>
  <c r="AK426" i="1"/>
  <c r="AK427" i="1" s="1"/>
  <c r="AK428" i="1" s="1"/>
  <c r="K417" i="1" s="1"/>
  <c r="AK88" i="1"/>
  <c r="AK87" i="1" s="1"/>
  <c r="AK86" i="1" s="1"/>
  <c r="K100" i="1" s="1"/>
  <c r="AK115" i="1"/>
  <c r="AK114" i="1" s="1"/>
  <c r="AK113" i="1" s="1"/>
  <c r="K127" i="1" s="1"/>
  <c r="AK142" i="1"/>
  <c r="AS142" i="1" s="1"/>
  <c r="AK169" i="1"/>
  <c r="AK168" i="1" s="1"/>
  <c r="AK167" i="1" s="1"/>
  <c r="K181" i="1" s="1"/>
  <c r="AK196" i="1"/>
  <c r="AK195" i="1" s="1"/>
  <c r="AK223" i="1"/>
  <c r="AK222" i="1" s="1"/>
  <c r="AK221" i="1" s="1"/>
  <c r="K235" i="1" s="1"/>
  <c r="AK250" i="1"/>
  <c r="AK249" i="1" s="1"/>
  <c r="AK277" i="1"/>
  <c r="AK276" i="1" s="1"/>
  <c r="AK275" i="1" s="1"/>
  <c r="K289" i="1" s="1"/>
  <c r="AK304" i="1"/>
  <c r="AK303" i="1" s="1"/>
  <c r="AK302" i="1" s="1"/>
  <c r="K316" i="1" s="1"/>
  <c r="AK331" i="1"/>
  <c r="AK330" i="1" s="1"/>
  <c r="AK358" i="1"/>
  <c r="AK357" i="1" s="1"/>
  <c r="AK356" i="1" s="1"/>
  <c r="K370" i="1" s="1"/>
  <c r="AK385" i="1"/>
  <c r="AK384" i="1" s="1"/>
  <c r="AK383" i="1" s="1"/>
  <c r="K397" i="1" s="1"/>
  <c r="AK412" i="1"/>
  <c r="AK411" i="1" s="1"/>
  <c r="BU4" i="1"/>
  <c r="AT46" i="1"/>
  <c r="AT73" i="1"/>
  <c r="BU5" i="1"/>
  <c r="AS102" i="1"/>
  <c r="AS103" i="1"/>
  <c r="AS104" i="1"/>
  <c r="AV102" i="1"/>
  <c r="AV103" i="1" s="1"/>
  <c r="AV104" i="1" s="1"/>
  <c r="AV115" i="1"/>
  <c r="AV114" i="1" s="1"/>
  <c r="AV112" i="1" s="1"/>
  <c r="AV113" i="1" s="1"/>
  <c r="AV88" i="1"/>
  <c r="AV87" i="1" s="1"/>
  <c r="AV85" i="1" s="1"/>
  <c r="AV86" i="1" s="1"/>
  <c r="AV129" i="1"/>
  <c r="AV130" i="1" s="1"/>
  <c r="AV131" i="1" s="1"/>
  <c r="AV142" i="1"/>
  <c r="AV145" i="1" s="1"/>
  <c r="AS129" i="1"/>
  <c r="AS130" i="1"/>
  <c r="AS131" i="1"/>
  <c r="AV156" i="1"/>
  <c r="AV157" i="1" s="1"/>
  <c r="AS156" i="1"/>
  <c r="AS158" i="1"/>
  <c r="AS157" i="1"/>
  <c r="AV183" i="1"/>
  <c r="AV184" i="1" s="1"/>
  <c r="AV185" i="1" s="1"/>
  <c r="AV210" i="1"/>
  <c r="AV211" i="1" s="1"/>
  <c r="AV215" i="1" s="1"/>
  <c r="AV169" i="1"/>
  <c r="AV168" i="1" s="1"/>
  <c r="AV166" i="1" s="1"/>
  <c r="AV167" i="1" s="1"/>
  <c r="AS183" i="1"/>
  <c r="AS184" i="1"/>
  <c r="AS185" i="1"/>
  <c r="AV196" i="1"/>
  <c r="AV195" i="1" s="1"/>
  <c r="AV193" i="1" s="1"/>
  <c r="AV194" i="1" s="1"/>
  <c r="AV237" i="1"/>
  <c r="AV238" i="1" s="1"/>
  <c r="AV242" i="1" s="1"/>
  <c r="AV223" i="1"/>
  <c r="AV222" i="1" s="1"/>
  <c r="AV220" i="1" s="1"/>
  <c r="AV221" i="1" s="1"/>
  <c r="AV250" i="1"/>
  <c r="AV249" i="1" s="1"/>
  <c r="AV247" i="1" s="1"/>
  <c r="AV248" i="1" s="1"/>
  <c r="AV264" i="1"/>
  <c r="AV265" i="1" s="1"/>
  <c r="AV269" i="1" s="1"/>
  <c r="AV291" i="1"/>
  <c r="AV292" i="1" s="1"/>
  <c r="AV293" i="1" s="1"/>
  <c r="AV277" i="1"/>
  <c r="AV276" i="1" s="1"/>
  <c r="AV274" i="1" s="1"/>
  <c r="AV275" i="1" s="1"/>
  <c r="AV318" i="1"/>
  <c r="AV319" i="1" s="1"/>
  <c r="AV320" i="1" s="1"/>
  <c r="AV321" i="1" s="1"/>
  <c r="AV304" i="1"/>
  <c r="AV303" i="1" s="1"/>
  <c r="AZ303" i="1" s="1"/>
  <c r="AZ304" i="1" s="1"/>
  <c r="AZ305" i="1" s="1"/>
  <c r="AZ306" i="1" s="1"/>
  <c r="AZ307" i="1" s="1"/>
  <c r="AZ308" i="1" s="1"/>
  <c r="AZ309" i="1" s="1"/>
  <c r="AZ310" i="1" s="1"/>
  <c r="AZ311" i="1" s="1"/>
  <c r="AZ312" i="1" s="1"/>
  <c r="AZ313" i="1" s="1"/>
  <c r="AZ314" i="1" s="1"/>
  <c r="AZ315" i="1" s="1"/>
  <c r="AZ316" i="1" s="1"/>
  <c r="AZ317" i="1" s="1"/>
  <c r="AZ318" i="1" s="1"/>
  <c r="AZ319" i="1" s="1"/>
  <c r="AZ320" i="1" s="1"/>
  <c r="AZ321" i="1" s="1"/>
  <c r="AZ322" i="1" s="1"/>
  <c r="AZ323" i="1" s="1"/>
  <c r="AZ324" i="1" s="1"/>
  <c r="AZ325" i="1" s="1"/>
  <c r="AV302" i="1" s="1"/>
  <c r="AV345" i="1"/>
  <c r="AV346" i="1" s="1"/>
  <c r="AV350" i="1" s="1"/>
  <c r="AV358" i="1"/>
  <c r="AV357" i="1" s="1"/>
  <c r="AV355" i="1" s="1"/>
  <c r="AV356" i="1" s="1"/>
  <c r="AV331" i="1"/>
  <c r="AV330" i="1" s="1"/>
  <c r="AV328" i="1" s="1"/>
  <c r="AV329" i="1" s="1"/>
  <c r="AV412" i="1"/>
  <c r="AV411" i="1" s="1"/>
  <c r="AV409" i="1" s="1"/>
  <c r="AV410" i="1" s="1"/>
  <c r="AV426" i="1"/>
  <c r="AV427" i="1" s="1"/>
  <c r="AV428" i="1" s="1"/>
  <c r="AS347" i="1"/>
  <c r="AS346" i="1"/>
  <c r="AS345" i="1"/>
  <c r="AV372" i="1"/>
  <c r="AV373" i="1" s="1"/>
  <c r="AV377" i="1" s="1"/>
  <c r="AV399" i="1"/>
  <c r="AV400" i="1" s="1"/>
  <c r="AV404" i="1" s="1"/>
  <c r="AV385" i="1"/>
  <c r="AV384" i="1" s="1"/>
  <c r="AV382" i="1" s="1"/>
  <c r="AV383" i="1" s="1"/>
  <c r="N9" i="6"/>
  <c r="BK5" i="1"/>
  <c r="BS12" i="1"/>
  <c r="BP5" i="1"/>
  <c r="BV9" i="1"/>
  <c r="BV16" i="1"/>
  <c r="K8" i="6"/>
  <c r="BV5" i="1"/>
  <c r="BL5" i="1"/>
  <c r="BO5" i="1"/>
  <c r="BS10" i="1"/>
  <c r="BQ4" i="1"/>
  <c r="BS4" i="1"/>
  <c r="K7" i="6"/>
  <c r="K21" i="6"/>
  <c r="BR5" i="1"/>
  <c r="BQ5" i="1"/>
  <c r="BV11" i="1"/>
  <c r="BM5" i="1"/>
  <c r="K15" i="6"/>
  <c r="K17" i="6"/>
  <c r="N17" i="6"/>
  <c r="BS5" i="1"/>
  <c r="N19" i="6"/>
  <c r="BV13" i="1"/>
  <c r="BN5" i="1"/>
  <c r="BS18" i="1"/>
  <c r="N8" i="6"/>
  <c r="BS11" i="1"/>
  <c r="N12" i="6"/>
  <c r="BV17" i="1"/>
  <c r="BJ5" i="1"/>
  <c r="N20" i="6"/>
  <c r="N10" i="6"/>
  <c r="BV14" i="1"/>
  <c r="N14" i="6"/>
  <c r="N16" i="6"/>
  <c r="K13" i="6"/>
  <c r="K14" i="6"/>
  <c r="BV7" i="1"/>
  <c r="BV6" i="1"/>
  <c r="BS14" i="1"/>
  <c r="AV322" i="1"/>
  <c r="F28" i="7" l="1"/>
  <c r="E28" i="7" s="1"/>
  <c r="F27" i="7"/>
  <c r="E27" i="7" s="1"/>
  <c r="AK32" i="1"/>
  <c r="AS32" i="1" s="1"/>
  <c r="AS266" i="1"/>
  <c r="AS358" i="1"/>
  <c r="AS250" i="1"/>
  <c r="AS320" i="1"/>
  <c r="AS211" i="1"/>
  <c r="AS319" i="1"/>
  <c r="AS212" i="1"/>
  <c r="AS318" i="1"/>
  <c r="AS210" i="1"/>
  <c r="AS264" i="1"/>
  <c r="AS399" i="1"/>
  <c r="AS114" i="1"/>
  <c r="AS265" i="1"/>
  <c r="AS357" i="1"/>
  <c r="AS356" i="1"/>
  <c r="AS276" i="1"/>
  <c r="AS196" i="1"/>
  <c r="AS427" i="1"/>
  <c r="AS412" i="1"/>
  <c r="AS304" i="1"/>
  <c r="AS168" i="1"/>
  <c r="AS275" i="1"/>
  <c r="AS428" i="1"/>
  <c r="AS426" i="1"/>
  <c r="AS169" i="1"/>
  <c r="AS88" i="1"/>
  <c r="AS385" i="1"/>
  <c r="AS277" i="1"/>
  <c r="AS291" i="1"/>
  <c r="AS167" i="1"/>
  <c r="AS238" i="1"/>
  <c r="AS237" i="1"/>
  <c r="AS372" i="1"/>
  <c r="AS331" i="1"/>
  <c r="AS239" i="1"/>
  <c r="AS221" i="1"/>
  <c r="AS115" i="1"/>
  <c r="AK329" i="1"/>
  <c r="K343" i="1" s="1"/>
  <c r="AS330" i="1"/>
  <c r="AK374" i="1"/>
  <c r="K363" i="1" s="1"/>
  <c r="AS373" i="1"/>
  <c r="AK410" i="1"/>
  <c r="K424" i="1" s="1"/>
  <c r="AS411" i="1"/>
  <c r="AS87" i="1"/>
  <c r="AK248" i="1"/>
  <c r="K262" i="1" s="1"/>
  <c r="AS249" i="1"/>
  <c r="AS113" i="1"/>
  <c r="AK293" i="1"/>
  <c r="K282" i="1" s="1"/>
  <c r="AS292" i="1"/>
  <c r="AK194" i="1"/>
  <c r="K208" i="1" s="1"/>
  <c r="AS195" i="1"/>
  <c r="AK401" i="1"/>
  <c r="K390" i="1" s="1"/>
  <c r="AS400" i="1"/>
  <c r="AS383" i="1"/>
  <c r="AS303" i="1"/>
  <c r="AS302" i="1"/>
  <c r="AS223" i="1"/>
  <c r="AS86" i="1"/>
  <c r="AK141" i="1"/>
  <c r="AS384" i="1"/>
  <c r="AS222" i="1"/>
  <c r="AV141" i="1"/>
  <c r="AV139" i="1" s="1"/>
  <c r="AV323" i="1"/>
  <c r="BW332" i="1"/>
  <c r="BW333" i="1" s="1"/>
  <c r="BX333" i="1" s="1"/>
  <c r="BD303" i="1"/>
  <c r="BW311" i="1" s="1"/>
  <c r="BX311" i="1" s="1"/>
  <c r="BD141" i="1"/>
  <c r="BD142" i="1" s="1"/>
  <c r="BD143" i="1" s="1"/>
  <c r="BD144" i="1" s="1"/>
  <c r="BD145" i="1" s="1"/>
  <c r="BD146" i="1" s="1"/>
  <c r="BD147" i="1" s="1"/>
  <c r="BD148" i="1" s="1"/>
  <c r="BD149" i="1" s="1"/>
  <c r="BD150" i="1" s="1"/>
  <c r="BD151" i="1" s="1"/>
  <c r="BD152" i="1" s="1"/>
  <c r="BD153" i="1" s="1"/>
  <c r="BD154" i="1" s="1"/>
  <c r="BD155" i="1" s="1"/>
  <c r="BD156" i="1" s="1"/>
  <c r="BD157" i="1" s="1"/>
  <c r="BD158" i="1" s="1"/>
  <c r="BD159" i="1" s="1"/>
  <c r="BD160" i="1" s="1"/>
  <c r="BD161" i="1" s="1"/>
  <c r="BD162" i="1" s="1"/>
  <c r="BD163" i="1" s="1"/>
  <c r="AV158" i="1"/>
  <c r="BW331" i="1"/>
  <c r="BX331" i="1" s="1"/>
  <c r="AV134" i="1"/>
  <c r="K46" i="1" l="1"/>
  <c r="BD140" i="1"/>
  <c r="BW334" i="1"/>
  <c r="BX334" i="1" s="1"/>
  <c r="BX332" i="1"/>
  <c r="AV146" i="1"/>
  <c r="AZ141" i="1"/>
  <c r="AZ139" i="1" s="1"/>
  <c r="AS374" i="1"/>
  <c r="AS410" i="1"/>
  <c r="AS329" i="1"/>
  <c r="AS248" i="1"/>
  <c r="AS401" i="1"/>
  <c r="AS293" i="1"/>
  <c r="AK140" i="1"/>
  <c r="K154" i="1" s="1"/>
  <c r="AS141" i="1"/>
  <c r="AS194" i="1"/>
  <c r="BW338" i="1"/>
  <c r="BD304" i="1"/>
  <c r="BD305" i="1" s="1"/>
  <c r="BD306" i="1" s="1"/>
  <c r="BD307" i="1" s="1"/>
  <c r="BD308" i="1" s="1"/>
  <c r="BD309" i="1" s="1"/>
  <c r="BD310" i="1" s="1"/>
  <c r="BD311" i="1" s="1"/>
  <c r="BD312" i="1" s="1"/>
  <c r="BD313" i="1" s="1"/>
  <c r="BD314" i="1" s="1"/>
  <c r="BD315" i="1" s="1"/>
  <c r="BD316" i="1" s="1"/>
  <c r="BD317" i="1" s="1"/>
  <c r="BD318" i="1" s="1"/>
  <c r="BD319" i="1" s="1"/>
  <c r="BD320" i="1" s="1"/>
  <c r="BD321" i="1" s="1"/>
  <c r="BD322" i="1" s="1"/>
  <c r="BD323" i="1" s="1"/>
  <c r="BD324" i="1" s="1"/>
  <c r="BD325" i="1" s="1"/>
  <c r="BW325" i="1" s="1"/>
  <c r="BW303" i="1"/>
  <c r="BW305" i="1" s="1"/>
  <c r="BW309" i="1"/>
  <c r="BX309" i="1" s="1"/>
  <c r="N18" i="6"/>
  <c r="BV4" i="1"/>
  <c r="BS13" i="1"/>
  <c r="BV12" i="1"/>
  <c r="N13" i="6"/>
  <c r="BV10" i="1"/>
  <c r="N21" i="6"/>
  <c r="BS16" i="1"/>
  <c r="BX310" i="1"/>
  <c r="K16" i="6"/>
  <c r="N7" i="6"/>
  <c r="K19" i="6"/>
  <c r="N15" i="6"/>
  <c r="BS17" i="1"/>
  <c r="K20" i="6"/>
  <c r="BW306" i="1"/>
  <c r="BV18" i="1"/>
  <c r="BV15" i="1"/>
  <c r="F20" i="7" l="1"/>
  <c r="F5" i="7"/>
  <c r="H5" i="7" s="1"/>
  <c r="F25" i="7"/>
  <c r="E25" i="7" s="1"/>
  <c r="F11" i="7"/>
  <c r="G26" i="6" s="1"/>
  <c r="K35" i="7" s="1"/>
  <c r="K37" i="7" s="1"/>
  <c r="F23" i="7"/>
  <c r="E23" i="7" s="1"/>
  <c r="F21" i="7"/>
  <c r="F6" i="7"/>
  <c r="H6" i="7" s="1"/>
  <c r="F4" i="7"/>
  <c r="H4" i="7" s="1"/>
  <c r="F19" i="7"/>
  <c r="O26" i="6" s="1"/>
  <c r="S35" i="7" s="1"/>
  <c r="S37" i="7" s="1"/>
  <c r="F18" i="7"/>
  <c r="N26" i="6" s="1"/>
  <c r="R35" i="7" s="1"/>
  <c r="R37" i="7" s="1"/>
  <c r="F17" i="7"/>
  <c r="M26" i="6" s="1"/>
  <c r="Q35" i="7" s="1"/>
  <c r="Q37" i="7" s="1"/>
  <c r="F16" i="7"/>
  <c r="L26" i="6" s="1"/>
  <c r="P35" i="7" s="1"/>
  <c r="P37" i="7" s="1"/>
  <c r="F15" i="7"/>
  <c r="K26" i="6" s="1"/>
  <c r="O35" i="7" s="1"/>
  <c r="O37" i="7" s="1"/>
  <c r="F8" i="7"/>
  <c r="H8" i="7" s="1"/>
  <c r="F14" i="7"/>
  <c r="J26" i="6" s="1"/>
  <c r="N35" i="7" s="1"/>
  <c r="N37" i="7" s="1"/>
  <c r="F13" i="7"/>
  <c r="H26" i="6" s="1"/>
  <c r="L35" i="7" s="1"/>
  <c r="L37" i="7" s="1"/>
  <c r="F12" i="7"/>
  <c r="F26" i="6" s="1"/>
  <c r="J35" i="7" s="1"/>
  <c r="J37" i="7" s="1"/>
  <c r="F7" i="7"/>
  <c r="H7" i="7" s="1"/>
  <c r="BK26" i="1"/>
  <c r="BM26" i="1" s="1"/>
  <c r="BK27" i="1"/>
  <c r="BM27" i="1" s="1"/>
  <c r="BK24" i="1"/>
  <c r="BK28" i="1"/>
  <c r="BM28" i="1" s="1"/>
  <c r="BW335" i="1"/>
  <c r="BW336" i="1" s="1"/>
  <c r="AZ142" i="1"/>
  <c r="AZ143" i="1" s="1"/>
  <c r="AZ144" i="1" s="1"/>
  <c r="AZ145" i="1" s="1"/>
  <c r="AZ146" i="1" s="1"/>
  <c r="AZ147" i="1" s="1"/>
  <c r="AZ148" i="1" s="1"/>
  <c r="AZ149" i="1" s="1"/>
  <c r="AZ150" i="1" s="1"/>
  <c r="AZ151" i="1" s="1"/>
  <c r="AZ152" i="1" s="1"/>
  <c r="AZ153" i="1" s="1"/>
  <c r="AZ154" i="1" s="1"/>
  <c r="AZ155" i="1" s="1"/>
  <c r="AZ156" i="1" s="1"/>
  <c r="AZ157" i="1" s="1"/>
  <c r="AZ158" i="1" s="1"/>
  <c r="AZ159" i="1" s="1"/>
  <c r="AZ160" i="1" s="1"/>
  <c r="AZ161" i="1" s="1"/>
  <c r="AZ162" i="1" s="1"/>
  <c r="AZ163" i="1" s="1"/>
  <c r="AV140" i="1" s="1"/>
  <c r="BK25" i="1"/>
  <c r="AS140" i="1"/>
  <c r="BW312" i="1"/>
  <c r="BX312" i="1" s="1"/>
  <c r="N11" i="6"/>
  <c r="BV8" i="1"/>
  <c r="I26" i="6" l="1"/>
  <c r="M35" i="7" s="1"/>
  <c r="M37" i="7" s="1"/>
  <c r="C26" i="6"/>
  <c r="G35" i="7" s="1"/>
  <c r="G37" i="7" s="1"/>
  <c r="E21" i="7"/>
  <c r="E26" i="6" s="1"/>
  <c r="I35" i="7" s="1"/>
  <c r="I37" i="7" s="1"/>
  <c r="F9" i="7"/>
  <c r="H9" i="7" s="1"/>
  <c r="BX335" i="1"/>
  <c r="BK29" i="1"/>
  <c r="BK20" i="1" s="1"/>
  <c r="BX336" i="1"/>
  <c r="BW337" i="1"/>
  <c r="BX337" i="1" s="1"/>
  <c r="C23" i="6" l="1"/>
  <c r="P26" i="6"/>
  <c r="T35" i="7" s="1"/>
  <c r="T37" i="7" s="1"/>
  <c r="E31" i="7"/>
  <c r="D26" i="6" s="1"/>
  <c r="H35" i="7" s="1"/>
  <c r="H37" i="7" l="1"/>
  <c r="U37" i="7" s="1"/>
</calcChain>
</file>

<file path=xl/sharedStrings.xml><?xml version="1.0" encoding="utf-8"?>
<sst xmlns="http://schemas.openxmlformats.org/spreadsheetml/2006/main" count="9995" uniqueCount="2356">
  <si>
    <t>…</t>
  </si>
  <si>
    <t>Mastery races for:</t>
  </si>
  <si>
    <t>LB Position</t>
  </si>
  <si>
    <t>1st Reward</t>
  </si>
  <si>
    <t>2nd Rwd</t>
  </si>
  <si>
    <t>=+header</t>
  </si>
  <si>
    <t>Cheat Engine was used to save the region</t>
  </si>
  <si>
    <t>= size of R&amp;D data header</t>
  </si>
  <si>
    <t>= size of Cheat Engine header</t>
  </si>
  <si>
    <t>= start address =</t>
  </si>
  <si>
    <t>= dec. =</t>
  </si>
  <si>
    <t>end of block =</t>
  </si>
  <si>
    <t>#</t>
  </si>
  <si>
    <t>Type</t>
  </si>
  <si>
    <t>Traffic</t>
  </si>
  <si>
    <t>Racers</t>
  </si>
  <si>
    <t>Rank</t>
  </si>
  <si>
    <t>Track</t>
  </si>
  <si>
    <t>1st</t>
  </si>
  <si>
    <t>2nd</t>
  </si>
  <si>
    <t>3rd</t>
  </si>
  <si>
    <t>Qtty</t>
  </si>
  <si>
    <t>Subtype</t>
  </si>
  <si>
    <t>Credits</t>
  </si>
  <si>
    <t>=25.5x32x15</t>
  </si>
  <si>
    <t>WinHex was used to copy the region  (Edit/Select All//Edit/Copy Block/Hex Values) to a text file (Notepad) in byte format (25.5 lines of 16 bytes each, each byte = 2 digits, 15 races)</t>
  </si>
  <si>
    <t>EventDef_Nev</t>
  </si>
  <si>
    <t>Nevada</t>
  </si>
  <si>
    <t>EventDef_Ice</t>
  </si>
  <si>
    <t>Iceland</t>
  </si>
  <si>
    <t>.</t>
  </si>
  <si>
    <t>EventDef_Tok</t>
  </si>
  <si>
    <t>Tokyo</t>
  </si>
  <si>
    <t>EventDef_Gui</t>
  </si>
  <si>
    <t>French Guiana</t>
  </si>
  <si>
    <t>EventDef_Lon</t>
  </si>
  <si>
    <t>London</t>
  </si>
  <si>
    <t>EventDef_Lon_Minitrack_A</t>
  </si>
  <si>
    <t>Westminster Bridge</t>
  </si>
  <si>
    <t>EventDef_Lon_Minitrack_B</t>
  </si>
  <si>
    <t>The London Eye</t>
  </si>
  <si>
    <t>EventDef_Bcn</t>
  </si>
  <si>
    <t>Barcelona</t>
  </si>
  <si>
    <t>EventDef_Alp</t>
  </si>
  <si>
    <t>Alps</t>
  </si>
  <si>
    <t>EventDef_Ven</t>
  </si>
  <si>
    <t>Venice</t>
  </si>
  <si>
    <t>EventDef_Mon</t>
  </si>
  <si>
    <t>Azure Coast</t>
  </si>
  <si>
    <t>EventDef_Chn_1</t>
  </si>
  <si>
    <t>The Great Wall</t>
  </si>
  <si>
    <t>EventDef_Chn_2</t>
  </si>
  <si>
    <t>The Dragon's Den</t>
  </si>
  <si>
    <t>EventDef_Chn_3</t>
  </si>
  <si>
    <t>Temple Drive</t>
  </si>
  <si>
    <t>EventDef_Dub_01</t>
  </si>
  <si>
    <t>Dubai</t>
  </si>
  <si>
    <t>EventDef_Dub_02</t>
  </si>
  <si>
    <t>The Rose of the Desert</t>
  </si>
  <si>
    <t>EventDef_San_01</t>
  </si>
  <si>
    <t>San Diego Harbor</t>
  </si>
  <si>
    <t>EventDef_Ber_01</t>
  </si>
  <si>
    <t>Sector 8</t>
  </si>
  <si>
    <t>EventDef_Ten_01</t>
  </si>
  <si>
    <t>Dragon Tree</t>
  </si>
  <si>
    <t>EventDef_Ten_02</t>
  </si>
  <si>
    <t>Mount Teide</t>
  </si>
  <si>
    <t>EventDef_Nev_Reverse</t>
  </si>
  <si>
    <t>Nevada Reverse</t>
  </si>
  <si>
    <t>License</t>
  </si>
  <si>
    <t>EventDef_Ice_Reverse</t>
  </si>
  <si>
    <t>Iceland Reverse</t>
  </si>
  <si>
    <t>Token</t>
  </si>
  <si>
    <t>EventDef_Tok_Reverse</t>
  </si>
  <si>
    <t>Tokyo Reverse</t>
  </si>
  <si>
    <t>Box</t>
  </si>
  <si>
    <t>eax</t>
  </si>
  <si>
    <t>Suzuki Hayabusa</t>
  </si>
  <si>
    <t>EventDef_Gui_Reverse</t>
  </si>
  <si>
    <t>French Guiana Reverse</t>
  </si>
  <si>
    <t>Booster</t>
  </si>
  <si>
    <t>= SEED</t>
  </si>
  <si>
    <t>= calculated seed</t>
  </si>
  <si>
    <t>EventDef_Bcn_Reverse</t>
  </si>
  <si>
    <t>Barcelona Reverse</t>
  </si>
  <si>
    <t>Upgrade</t>
  </si>
  <si>
    <t>EventDef_Alp_Reverse</t>
  </si>
  <si>
    <t>Alps Reverse</t>
  </si>
  <si>
    <t>Credit</t>
  </si>
  <si>
    <t>Lap</t>
  </si>
  <si>
    <t>CLASSIC</t>
  </si>
  <si>
    <t>EventDef_Ven_Reverse</t>
  </si>
  <si>
    <t>Venice Reverse</t>
  </si>
  <si>
    <t>RACERS</t>
  </si>
  <si>
    <t>ELIMINATION</t>
  </si>
  <si>
    <t>EventDef_Mon_Reverse</t>
  </si>
  <si>
    <t>Azure Coast Reverse</t>
  </si>
  <si>
    <t>Recommended rank =</t>
  </si>
  <si>
    <t>KNOCKDOWN</t>
  </si>
  <si>
    <t>= ror eax,cl  - ecx = 0000000B</t>
  </si>
  <si>
    <t>EventDef_Chn_1_Reverse</t>
  </si>
  <si>
    <t>Great Wall Reverse</t>
  </si>
  <si>
    <t>VERSUS</t>
  </si>
  <si>
    <t>= xor eax,ecx</t>
  </si>
  <si>
    <t>= new eax</t>
  </si>
  <si>
    <t>EventDef_Chn_2_Reverse</t>
  </si>
  <si>
    <t>Buddha's Teaching</t>
  </si>
  <si>
    <t>1st place</t>
  </si>
  <si>
    <t>credits</t>
  </si>
  <si>
    <t>GATE DRIFT</t>
  </si>
  <si>
    <t>= xor eax,SEED</t>
  </si>
  <si>
    <t>EventDef_Chn_3_Reverse</t>
  </si>
  <si>
    <t>Wall Ascent</t>
  </si>
  <si>
    <t>2nd place</t>
  </si>
  <si>
    <t>INFECTED</t>
  </si>
  <si>
    <t>= address of encrypted value</t>
  </si>
  <si>
    <t>ECX</t>
  </si>
  <si>
    <t>EventDef_Dub_01_Reverse</t>
  </si>
  <si>
    <t>Dubai Reverse</t>
  </si>
  <si>
    <t>3rd place</t>
  </si>
  <si>
    <t>FLAWLESS</t>
  </si>
  <si>
    <t>= total distance from start for 2nd reward</t>
  </si>
  <si>
    <t>EventDef_Dub_02_Reverse</t>
  </si>
  <si>
    <t>The Mirage</t>
  </si>
  <si>
    <t>1st 4-byte value +08/0C points to the "CarFilter_Individual_..." string address</t>
  </si>
  <si>
    <t>UNPLUGGED</t>
  </si>
  <si>
    <t>= start position in block of 2nd reward</t>
  </si>
  <si>
    <t>EventDef_San_01_Reverse</t>
  </si>
  <si>
    <t>San Diego Harbor Reverse</t>
  </si>
  <si>
    <t>1st 4-byte value +08/0C points to the "CarDef_..." string address</t>
  </si>
  <si>
    <t>ULTIMATE AI</t>
  </si>
  <si>
    <t>Encrypted credit value</t>
  </si>
  <si>
    <t>EventDef_Ber_01_Reverse</t>
  </si>
  <si>
    <t>Sector 8 Reverse</t>
  </si>
  <si>
    <t>1st rwd =</t>
  </si>
  <si>
    <t>4th 4-byte value is encrypted 1st rwd value</t>
  </si>
  <si>
    <t>TAG RACE</t>
  </si>
  <si>
    <t>= eax</t>
  </si>
  <si>
    <t>EAX</t>
  </si>
  <si>
    <t>EventDef_Ten_03_Reverse</t>
  </si>
  <si>
    <t>Cloud Nine</t>
  </si>
  <si>
    <t>Booster =</t>
  </si>
  <si>
    <t>2nd 4-byte value is SAME encrypted 1st rwd value</t>
  </si>
  <si>
    <t>TIME ATTACK</t>
  </si>
  <si>
    <t>EventDef_Ten_04_Reverse</t>
  </si>
  <si>
    <t>Sky Drop</t>
  </si>
  <si>
    <t>= start address</t>
  </si>
  <si>
    <t>EventDef_Arx_01</t>
  </si>
  <si>
    <t>Test Site: Omega</t>
  </si>
  <si>
    <t>Participated</t>
  </si>
  <si>
    <t>Credits won is a constant that depends on level of player, so value is not here</t>
  </si>
  <si>
    <t>= size of one block of data</t>
  </si>
  <si>
    <t>EventDef_Arx_01_Reverse</t>
  </si>
  <si>
    <t>Classified</t>
  </si>
  <si>
    <t>Knockdowns</t>
  </si>
  <si>
    <t>= bytes after this one</t>
  </si>
  <si>
    <t>EventDef_Arx_02</t>
  </si>
  <si>
    <t>The Secret Lab</t>
  </si>
  <si>
    <t>KD w/o wreck</t>
  </si>
  <si>
    <t>= start position in block</t>
  </si>
  <si>
    <t>EventDef_Arx_02_Reverse</t>
  </si>
  <si>
    <t>Route 375-1</t>
  </si>
  <si>
    <t>Box =</t>
  </si>
  <si>
    <t>Barrel rolls</t>
  </si>
  <si>
    <t>= total distance from start</t>
  </si>
  <si>
    <t>EventDef_Rio_01</t>
  </si>
  <si>
    <t>Ipanema Showdown</t>
  </si>
  <si>
    <t>2nd rwd =</t>
  </si>
  <si>
    <t>Rolls in one jump</t>
  </si>
  <si>
    <t>EventDef_Rio_01_Reverse</t>
  </si>
  <si>
    <t>Rapido Park</t>
  </si>
  <si>
    <t>1st 4-byte value is encrypted 2nd reward value</t>
  </si>
  <si>
    <t>Flat spins</t>
  </si>
  <si>
    <t>= encrypted credit value of 2nd reward = EAX</t>
  </si>
  <si>
    <t>EventDef_Rio_02</t>
  </si>
  <si>
    <t>Oceanview Derby</t>
  </si>
  <si>
    <t>3rd 4-byte value is THE SAME encrypted 2nd reward value</t>
  </si>
  <si>
    <t>Flats in one jump</t>
  </si>
  <si>
    <t>EventDef_Rio_02_Reverse</t>
  </si>
  <si>
    <t>Highland View</t>
  </si>
  <si>
    <t>Drift distance</t>
  </si>
  <si>
    <t>EventDef_Pat_01</t>
  </si>
  <si>
    <t>Crystal Lake</t>
  </si>
  <si>
    <t>Perfect run</t>
  </si>
  <si>
    <t>EventDef_Pat_01_Reverse</t>
  </si>
  <si>
    <t>Avalanche Alley</t>
  </si>
  <si>
    <t>Total air time</t>
  </si>
  <si>
    <t>different position from others &gt;&gt;</t>
  </si>
  <si>
    <t>EventDef_Pat_02</t>
  </si>
  <si>
    <t>The River Fort</t>
  </si>
  <si>
    <t>Beat the lap time</t>
  </si>
  <si>
    <t>EventDef_Pat_02_Reverse</t>
  </si>
  <si>
    <t>Ice Cave</t>
  </si>
  <si>
    <t>Beat the race time</t>
  </si>
  <si>
    <t xml:space="preserve">= the SEED, a XOR between 2nd rwd address and </t>
  </si>
  <si>
    <t>EventDef_Sub_01</t>
  </si>
  <si>
    <t>Market Square</t>
  </si>
  <si>
    <t>Required Rank =</t>
  </si>
  <si>
    <t>Flawless</t>
  </si>
  <si>
    <t>2nd rwd value when we know that it is zero</t>
  </si>
  <si>
    <t>EventDef_Sub_01_Reverse</t>
  </si>
  <si>
    <t>Mosaic Motorway</t>
  </si>
  <si>
    <t>Perfect nitro</t>
  </si>
  <si>
    <t>EventDef_Sub_02</t>
  </si>
  <si>
    <t>Rooftop Raceway</t>
  </si>
  <si>
    <t>Finish 1st w/ this vehicle</t>
  </si>
  <si>
    <t>EventDef_Sub_02_Reverse</t>
  </si>
  <si>
    <t>Rapid Transit</t>
  </si>
  <si>
    <t>Collect q-checks</t>
  </si>
  <si>
    <t>Finish at position</t>
  </si>
  <si>
    <t>Stunts</t>
  </si>
  <si>
    <t>Quick stunts</t>
  </si>
  <si>
    <t>Mid stunts</t>
  </si>
  <si>
    <t>Apex stunts</t>
  </si>
  <si>
    <t>Address</t>
  </si>
  <si>
    <t>Good stunts</t>
  </si>
  <si>
    <t>Perfect stunts</t>
  </si>
  <si>
    <t>N/A</t>
  </si>
  <si>
    <t>Tilt jumps</t>
  </si>
  <si>
    <t>Wheelie distance</t>
  </si>
  <si>
    <t>Near Misses</t>
  </si>
  <si>
    <t>Traffic Knockdowns</t>
  </si>
  <si>
    <t>Ultimate AI</t>
  </si>
  <si>
    <t>Decal</t>
  </si>
  <si>
    <t>Fuel</t>
  </si>
  <si>
    <t>MP Ticket</t>
  </si>
  <si>
    <t>Double Credit</t>
  </si>
  <si>
    <t>Nitro Starter</t>
  </si>
  <si>
    <t>Tuning Kit</t>
  </si>
  <si>
    <t>Class D</t>
  </si>
  <si>
    <t>Class C</t>
  </si>
  <si>
    <t>Class B</t>
  </si>
  <si>
    <t>Class A</t>
  </si>
  <si>
    <t>Class S</t>
  </si>
  <si>
    <t>Parts (1)</t>
  </si>
  <si>
    <t>Parts (2)</t>
  </si>
  <si>
    <t>Parts (3)</t>
  </si>
  <si>
    <t>Limited-Edition V8 Engine</t>
  </si>
  <si>
    <t>Limited-Edition Advanced Tech</t>
  </si>
  <si>
    <t>Multiplayer Ace (60)</t>
  </si>
  <si>
    <t>Elite League Kit (60)</t>
  </si>
  <si>
    <t>Championship Pro (20) McLaren MP4-25</t>
  </si>
  <si>
    <t xml:space="preserve"> </t>
  </si>
  <si>
    <t>Championship Pro (20) McLaren MP4-31</t>
  </si>
  <si>
    <t>ROR instead of SHIFT</t>
  </si>
  <si>
    <t>2nd value of 1st reward:</t>
  </si>
  <si>
    <t>2nd val, 2nd rwd:</t>
  </si>
  <si>
    <t>XOR eax,edx = XOR 3BFA1FA6,24185BDA = 1FE2447C</t>
  </si>
  <si>
    <t>XOR eax,edx = XOR 28BA1F2B,24185BDA = 0CA244F1</t>
  </si>
  <si>
    <t>XOR eax,edi = XOR 1FE2447C,1FA2447C = 00400000</t>
  </si>
  <si>
    <t>XOR eax,edi = XOR 0CA244F1,1FA244F0 = 13000001</t>
  </si>
  <si>
    <t>ecx = 00000016</t>
  </si>
  <si>
    <t>ROR eax,cl  = ROR 00400000,16 = 00000001</t>
  </si>
  <si>
    <t>ROR eax,cl  = ROR 13000001,16 = 0000044C = #1100</t>
  </si>
  <si>
    <t>45 76 65 6E 74 44 65 66 5F 56 65 6E 5F 53 70 72 69 6E 74 5F 52 65 76 65 72 73 65 5F 30 33 00 00</t>
  </si>
  <si>
    <t>=2^31</t>
  </si>
  <si>
    <t>=2^32</t>
  </si>
  <si>
    <t>=2^32+2^33</t>
  </si>
  <si>
    <t>Rslt</t>
  </si>
  <si>
    <t>A</t>
  </si>
  <si>
    <t>Src</t>
  </si>
  <si>
    <t>x</t>
  </si>
  <si>
    <t>R</t>
  </si>
  <si>
    <t>B</t>
  </si>
  <si>
    <t>L</t>
  </si>
  <si>
    <t>XOR</t>
  </si>
  <si>
    <t>A,B</t>
  </si>
  <si>
    <t>y</t>
  </si>
  <si>
    <t>SUM</t>
  </si>
  <si>
    <t>x,y</t>
  </si>
  <si>
    <t>45 76 65 6E 74 44 65 66 5F 56 65 6E 5F 46 31 00 00 00 00 00 00 00 00 00 00 00 00 00 00 00 00 00</t>
  </si>
  <si>
    <t>45 76 65 6E 74 44 65 66 5F 56 65 6E 5F 52 65 76 65 72 73 65 5F 46 31 00 00 00 00 00 00 00 00 00</t>
  </si>
  <si>
    <t>45 76 65 6E 74 44 65 66 5F 53 75 62 5F 30 32 00 00 00 1E 00 00 00 29 84 D4 F9 00 00 00 00 00 00</t>
  </si>
  <si>
    <t>45 76 65 6E 74 44 65 66 5F 53 75 62 5F 30 32 00 00 12 00 00 00 C0 99 D3 04 00 00 00 00 00 00 00</t>
  </si>
  <si>
    <t>IC</t>
  </si>
  <si>
    <t>Class</t>
  </si>
  <si>
    <t>Dodge Dart GT</t>
  </si>
  <si>
    <t>D</t>
  </si>
  <si>
    <t>Audi R8 e-tron</t>
  </si>
  <si>
    <t>Tesla Model S</t>
  </si>
  <si>
    <t>Cadillac ATS</t>
  </si>
  <si>
    <t>Suzuki GSX-R750</t>
  </si>
  <si>
    <t>Cadillac XTS</t>
  </si>
  <si>
    <t>Ford F-150</t>
  </si>
  <si>
    <t>Scion FR-S</t>
  </si>
  <si>
    <t>Mini Cooper S Roadster</t>
  </si>
  <si>
    <t>Kawasaki Z800</t>
  </si>
  <si>
    <t>Alfa Romeo MiTo GTA</t>
  </si>
  <si>
    <t>Renault CLIO R.S. 200 EDC</t>
  </si>
  <si>
    <t>Volkswagen Beetle Turbo</t>
  </si>
  <si>
    <t>Renault DeZir</t>
  </si>
  <si>
    <t>Peugeot RCZ R</t>
  </si>
  <si>
    <t>DS 3 Racing</t>
  </si>
  <si>
    <t>Audi S4</t>
  </si>
  <si>
    <t>Nissan 370Z</t>
  </si>
  <si>
    <t>Camaro Z/28</t>
  </si>
  <si>
    <t>1967 Chevrolet Impala</t>
  </si>
  <si>
    <t>2015 Ford Mustang</t>
  </si>
  <si>
    <t>Nissan Juke Nismo</t>
  </si>
  <si>
    <t>Alfa Romeo Giulietta 2016 Veloce</t>
  </si>
  <si>
    <t>Hot Wheels Rip Rod™</t>
  </si>
  <si>
    <t>Porsche 959</t>
  </si>
  <si>
    <t>Ferrari 308 GTS</t>
  </si>
  <si>
    <t>Geely GC9</t>
  </si>
  <si>
    <t>BMW M3 Sedan</t>
  </si>
  <si>
    <t>Mazda 6</t>
  </si>
  <si>
    <t>Honda S2000</t>
  </si>
  <si>
    <t>nanoFlowcell Quantino</t>
  </si>
  <si>
    <t>Mitsubishi Lancer Evolution X</t>
  </si>
  <si>
    <t>Subaru Impreza WRX STI</t>
  </si>
  <si>
    <t>Alfa Romeo 4C</t>
  </si>
  <si>
    <t>Mazda RX8</t>
  </si>
  <si>
    <t>Donkervoort D8 GTO</t>
  </si>
  <si>
    <t>Buick Avista Concept</t>
  </si>
  <si>
    <t>Ariel Atom V8</t>
  </si>
  <si>
    <t>DME3 Villain Wheels</t>
  </si>
  <si>
    <t>Audi RS 3 Sportback</t>
  </si>
  <si>
    <t>C</t>
  </si>
  <si>
    <t>Mercedes-Benz SLS AMG Electric Drive</t>
  </si>
  <si>
    <t>Audi TTS Coupé</t>
  </si>
  <si>
    <t>Chevrolet Camaro GS</t>
  </si>
  <si>
    <t>Ford Focus RS</t>
  </si>
  <si>
    <t>KTM 1290 Super Duke R</t>
  </si>
  <si>
    <t>Lamborghini Urus</t>
  </si>
  <si>
    <t>Datsun 280Z</t>
  </si>
  <si>
    <t>Infiniti FX50</t>
  </si>
  <si>
    <t>Range Rover Evoque Coupe HSE Dynamic</t>
  </si>
  <si>
    <t>Hot Wheels Bone Shaker™</t>
  </si>
  <si>
    <t>Mercedes-Benz GLC Coupe</t>
  </si>
  <si>
    <t>Lotus Exige S Coupe</t>
  </si>
  <si>
    <t>Yamaha YZF-R6</t>
  </si>
  <si>
    <t>Audi RS 4 Avant</t>
  </si>
  <si>
    <t>Ferrari 612 Scaglietti</t>
  </si>
  <si>
    <t>BMW M1</t>
  </si>
  <si>
    <t>Alfa Romeo 8C Competizione</t>
  </si>
  <si>
    <t>Acura NSX 2005</t>
  </si>
  <si>
    <t>SRT 2013 Dodge Challenger SRT8</t>
  </si>
  <si>
    <t>Porsche 718 Boxster S</t>
  </si>
  <si>
    <t>Mercedes-Benz SLK 55 AMG</t>
  </si>
  <si>
    <t>Jaguar F-Type R</t>
  </si>
  <si>
    <t>BMW M2</t>
  </si>
  <si>
    <t>Cadillac ATS-V Coupe</t>
  </si>
  <si>
    <t>Felino cB7</t>
  </si>
  <si>
    <t>Lamborghini Miura</t>
  </si>
  <si>
    <t>Volkswagen Golf Design Vision GTI</t>
  </si>
  <si>
    <t>Vencer Sarthe</t>
  </si>
  <si>
    <t>McLaren M14A</t>
  </si>
  <si>
    <t>AC 378 GT Z</t>
  </si>
  <si>
    <t>Buick 2013 Riviera</t>
  </si>
  <si>
    <t>ED Design Torq</t>
  </si>
  <si>
    <t>Mitsubishi Eclipse</t>
  </si>
  <si>
    <t>Toyota Supra RZ (Mark IV)</t>
  </si>
  <si>
    <t>Jaguar F-Type Project 7</t>
  </si>
  <si>
    <t>Mercedes-Benz CLA 45 AMG Racing Series</t>
  </si>
  <si>
    <t>Renault Alpine Celebration</t>
  </si>
  <si>
    <t>Sbarro Sparta</t>
  </si>
  <si>
    <t>Renault Trezor</t>
  </si>
  <si>
    <t>Honda Civic Type-R</t>
  </si>
  <si>
    <t>DS Survolt</t>
  </si>
  <si>
    <t>Aston Martin DB9 Coupé</t>
  </si>
  <si>
    <t>Lamborghini Countach 25th Anniversary</t>
  </si>
  <si>
    <t>Maserati GranTurismo Sport</t>
  </si>
  <si>
    <t>Lotus Evora Enduro GT</t>
  </si>
  <si>
    <t>Bentley Continental GT V8</t>
  </si>
  <si>
    <t>Ducati Monster 1200</t>
  </si>
  <si>
    <t>Ferrari Testarossa</t>
  </si>
  <si>
    <t>Aston Martin V12 Zagato</t>
  </si>
  <si>
    <t>Aston Martin V12 Vantage</t>
  </si>
  <si>
    <t>BMW M6</t>
  </si>
  <si>
    <t>Hot Wheels Twin Mill™</t>
  </si>
  <si>
    <t>Nissan GT-R (R35)</t>
  </si>
  <si>
    <t>Mazda Furai</t>
  </si>
  <si>
    <t>Yamaha FZ-10</t>
  </si>
  <si>
    <t>Ferrari 458 Italia</t>
  </si>
  <si>
    <t>Mercedes-Benz Biome</t>
  </si>
  <si>
    <t>Lamborghini Gallardo LP 560-4 2013</t>
  </si>
  <si>
    <t>Ferrari F40</t>
  </si>
  <si>
    <t>Spada Codatronca TSS</t>
  </si>
  <si>
    <t>Audi R8 LMS Ultra</t>
  </si>
  <si>
    <t>Porsche Cayman GT4</t>
  </si>
  <si>
    <t>Ford Shelby GT500</t>
  </si>
  <si>
    <t>Rinspeed zaZen</t>
  </si>
  <si>
    <t>Nissan Skyline GT-R (R34)</t>
  </si>
  <si>
    <t>Honda Integra Type-R</t>
  </si>
  <si>
    <t>Shelby Cobra 427</t>
  </si>
  <si>
    <t>Maserati MC12</t>
  </si>
  <si>
    <t>Mercedes-Benz CLK GTR AMG</t>
  </si>
  <si>
    <t>Ferrari 599XX</t>
  </si>
  <si>
    <t>Rimac Concept One</t>
  </si>
  <si>
    <t>Arrinera Hussarya</t>
  </si>
  <si>
    <t>Ducati XDiavel S</t>
  </si>
  <si>
    <t>Ferrari F50</t>
  </si>
  <si>
    <t>ONUK Sazan LM</t>
  </si>
  <si>
    <t>Peugeot SR1</t>
  </si>
  <si>
    <t>Chevrolet SS</t>
  </si>
  <si>
    <t>McLaren MP4/8</t>
  </si>
  <si>
    <t>BXR Bailey Blade GT1</t>
  </si>
  <si>
    <t>Kepler Motion</t>
  </si>
  <si>
    <t>TVR Sagaris</t>
  </si>
  <si>
    <t>Holden Coupe 60</t>
  </si>
  <si>
    <t>Lamborghini Estoque</t>
  </si>
  <si>
    <t>Ferrari GTC4Lusso</t>
  </si>
  <si>
    <t>Mercedes-AMG GT3</t>
  </si>
  <si>
    <t>BMW M2 Special Edition</t>
  </si>
  <si>
    <t>2010 Bentley Continental Supersports</t>
  </si>
  <si>
    <t>Falcon F7</t>
  </si>
  <si>
    <t>Lotus Evora Sport 410</t>
  </si>
  <si>
    <t>Apollo N</t>
  </si>
  <si>
    <t>Ford 2006 GT</t>
  </si>
  <si>
    <t>Cadillac CTS-V Coupe Race Car</t>
  </si>
  <si>
    <t>Mercedes-Benz SL 65 AMG Black Series</t>
  </si>
  <si>
    <t>Ferrari F430</t>
  </si>
  <si>
    <t>Dodge Viper SRT10 ACR-X</t>
  </si>
  <si>
    <t>Marussia B2</t>
  </si>
  <si>
    <t>Ducati SuperSport S</t>
  </si>
  <si>
    <t>Chevrolet Corvette C7</t>
  </si>
  <si>
    <t>Mercedes-Benz SLS AMG GT Coupé Final Edition</t>
  </si>
  <si>
    <t>McLaren 12C Spider</t>
  </si>
  <si>
    <t>Pagani Zonda R</t>
  </si>
  <si>
    <t>Ferrari F12berlinetta</t>
  </si>
  <si>
    <t>BMW S 1000 RR</t>
  </si>
  <si>
    <t>Lamborghini Sesto Elemento</t>
  </si>
  <si>
    <t>Savage Rivale Roadyacht GTS</t>
  </si>
  <si>
    <t>Lucra L148</t>
  </si>
  <si>
    <t>RUF RT 12 S</t>
  </si>
  <si>
    <t>Ferrari FF</t>
  </si>
  <si>
    <t>Jaguar C-X75</t>
  </si>
  <si>
    <t>Ferrari LaFerrari</t>
  </si>
  <si>
    <t>Audi R8 e-tron Special Edition</t>
  </si>
  <si>
    <t>Lamborghini Asterion</t>
  </si>
  <si>
    <t>Porsche 911 GT3 RS</t>
  </si>
  <si>
    <t>McLaren P1</t>
  </si>
  <si>
    <t>Zenvo ST1</t>
  </si>
  <si>
    <t>Mazzanti Evantra</t>
  </si>
  <si>
    <t>Savage Rivale GTR</t>
  </si>
  <si>
    <t>Nissan GT-R NISMO</t>
  </si>
  <si>
    <t>Volkswagen W12</t>
  </si>
  <si>
    <t>McLaren 570S</t>
  </si>
  <si>
    <t>Tramontana XTR</t>
  </si>
  <si>
    <t>McLaren 650S GT3</t>
  </si>
  <si>
    <t>Ferrari 330 P4</t>
  </si>
  <si>
    <t>Mercedes-AMG C 63 Coupe Touring Car 2014</t>
  </si>
  <si>
    <t>Lamborghini Aventador LP 700-4</t>
  </si>
  <si>
    <t>Chevrolet Corvette C3</t>
  </si>
  <si>
    <t>Sbarro Alcador</t>
  </si>
  <si>
    <t>McLaren 675LT</t>
  </si>
  <si>
    <t>Mosler GT3</t>
  </si>
  <si>
    <t>McLaren Mercedes MP4-25</t>
  </si>
  <si>
    <t>Icona Vulcano V12 Hybrid</t>
  </si>
  <si>
    <t>Bentley EXP10 Speed 6</t>
  </si>
  <si>
    <t>Chevrolet 2016 Camaro SS</t>
  </si>
  <si>
    <t>Jaguar XJ220S</t>
  </si>
  <si>
    <t>BMW 3.0 CSL Hommage</t>
  </si>
  <si>
    <t>Mercedes-Benz SLK 55 AMG Special Edition</t>
  </si>
  <si>
    <t>SIN R1</t>
  </si>
  <si>
    <t>Aston Martin One-77</t>
  </si>
  <si>
    <t>Chevrolet Corvette Grand Sport</t>
  </si>
  <si>
    <t>Lamborghini Veneno</t>
  </si>
  <si>
    <t>S</t>
  </si>
  <si>
    <t>GTA Spano</t>
  </si>
  <si>
    <t>RUF CTR 3</t>
  </si>
  <si>
    <t>Ferrari FXX Evoluzione</t>
  </si>
  <si>
    <t>Pagani Huayra</t>
  </si>
  <si>
    <t>Bugatti 16.4 Grand Sport Vitesse</t>
  </si>
  <si>
    <t>Mercedes-Benz Silver Lightning</t>
  </si>
  <si>
    <t>Lamborghini Huracán</t>
  </si>
  <si>
    <t>Koenigsegg Agera R</t>
  </si>
  <si>
    <t>W Motors Lykan HyperSport</t>
  </si>
  <si>
    <t>SSC Tuatara</t>
  </si>
  <si>
    <t>nanoFlowcell QUANT FE</t>
  </si>
  <si>
    <t>Chrysler ME412</t>
  </si>
  <si>
    <t>Peugeot Onyx</t>
  </si>
  <si>
    <t>SSC Ultimate Aero XT</t>
  </si>
  <si>
    <t>Vanda Electrics Dendrobium</t>
  </si>
  <si>
    <t>Hennessey Venom GT</t>
  </si>
  <si>
    <t>Aprilia Tuono V4 1100 RR my2017</t>
  </si>
  <si>
    <t>Lamborghini Egoista</t>
  </si>
  <si>
    <t>Koenigsegg One:1</t>
  </si>
  <si>
    <t>2015 GTA Spano</t>
  </si>
  <si>
    <t>Mercedes-Benz SLR McLaren 722 Edition</t>
  </si>
  <si>
    <t>McLaren F1 XP-5</t>
  </si>
  <si>
    <t>9FF GT9 VMAX</t>
  </si>
  <si>
    <t>Weber Faster One</t>
  </si>
  <si>
    <t>Cadillac 16 Concept</t>
  </si>
  <si>
    <t>Kawasaki Ninja H2R</t>
  </si>
  <si>
    <t>Ferrari Enzo Ferrari</t>
  </si>
  <si>
    <t>Lamborghini Aventador SV</t>
  </si>
  <si>
    <t>Mosler Super GT</t>
  </si>
  <si>
    <t>HTT Pléthore LC 750</t>
  </si>
  <si>
    <t>GT by Citroen</t>
  </si>
  <si>
    <t>Renault Sport R.S. 01</t>
  </si>
  <si>
    <t>Porsche 918 Spyder with Weissach Package</t>
  </si>
  <si>
    <t>W Motors Fenyr Supersport</t>
  </si>
  <si>
    <t>Mosler Land Shark</t>
  </si>
  <si>
    <t>Pagani Huayra BC</t>
  </si>
  <si>
    <t>McLaren P1™ GTR</t>
  </si>
  <si>
    <t>Arrinera Hussarya GT</t>
  </si>
  <si>
    <t>Trion Nemesis</t>
  </si>
  <si>
    <t>Aston Martin Vulcan</t>
  </si>
  <si>
    <t>Devel Sixteen Prototype</t>
  </si>
  <si>
    <t>Arash AF10</t>
  </si>
  <si>
    <t>McLaren MP4-31</t>
  </si>
  <si>
    <t>Apollo Intensa Emozione</t>
  </si>
  <si>
    <t>TO</t>
  </si>
  <si>
    <t>PC</t>
  </si>
  <si>
    <t>BP</t>
  </si>
  <si>
    <t>TK</t>
  </si>
  <si>
    <t>NS</t>
  </si>
  <si>
    <t>ET</t>
  </si>
  <si>
    <t>DC</t>
  </si>
  <si>
    <t>US</t>
  </si>
  <si>
    <t>UA</t>
  </si>
  <si>
    <t>UB</t>
  </si>
  <si>
    <t>UC</t>
  </si>
  <si>
    <t>UD</t>
  </si>
  <si>
    <t>Pro Card</t>
  </si>
  <si>
    <t>BP Card</t>
  </si>
  <si>
    <t>Extra Tank</t>
  </si>
  <si>
    <t/>
  </si>
  <si>
    <t>Sbarro GT1</t>
  </si>
  <si>
    <t>Mazda RX8 Special Edition</t>
  </si>
  <si>
    <t>Rezvani Beast Alpha</t>
  </si>
  <si>
    <t>Maserati Alfieri</t>
  </si>
  <si>
    <t>SCG 003S</t>
  </si>
  <si>
    <t>McLaren 720S</t>
  </si>
  <si>
    <t>Porsche Carrera GT</t>
  </si>
  <si>
    <t>Rimac Concept S</t>
  </si>
  <si>
    <t>Zenvo TS1 GT 10th Anniversary Edition</t>
  </si>
  <si>
    <t>2018 McLaren X2</t>
  </si>
  <si>
    <t>Hyundai i30 N</t>
  </si>
  <si>
    <t>MV Agusta F4 1000 R</t>
  </si>
  <si>
    <t>Ferrari 488 Pista</t>
  </si>
  <si>
    <t>Mercedes-Benz SLS AMG Coupé Black Series</t>
  </si>
  <si>
    <t>Raw Data</t>
  </si>
  <si>
    <t>Definition Name</t>
  </si>
  <si>
    <t>Vehicle Name</t>
  </si>
  <si>
    <t>PICK A CAR:</t>
  </si>
  <si>
    <t>Category</t>
  </si>
  <si>
    <t>VEHICLE</t>
  </si>
  <si>
    <t>Do Not Delete</t>
  </si>
  <si>
    <t>D-alpha</t>
  </si>
  <si>
    <t>C-alpha</t>
  </si>
  <si>
    <t>B-alpha</t>
  </si>
  <si>
    <t>A-alpha</t>
  </si>
  <si>
    <t>S-alpha</t>
  </si>
  <si>
    <t>Row</t>
  </si>
  <si>
    <t>Mastery Challenges</t>
  </si>
  <si>
    <t>Not Available</t>
  </si>
  <si>
    <t>FLOAT</t>
  </si>
  <si>
    <t>DEC</t>
  </si>
  <si>
    <t>43FA0000</t>
  </si>
  <si>
    <t>43FA8000</t>
  </si>
  <si>
    <t>43FB0000</t>
  </si>
  <si>
    <t>43FB8000</t>
  </si>
  <si>
    <t>43FC0000</t>
  </si>
  <si>
    <t>43FC8000</t>
  </si>
  <si>
    <t>43FD0000</t>
  </si>
  <si>
    <t>43FD8000</t>
  </si>
  <si>
    <t>43FE0000</t>
  </si>
  <si>
    <t>43FE8000</t>
  </si>
  <si>
    <t>43FF0000</t>
  </si>
  <si>
    <t>43FF8000</t>
  </si>
  <si>
    <t>44000000</t>
  </si>
  <si>
    <t>44004000</t>
  </si>
  <si>
    <t>44008000</t>
  </si>
  <si>
    <t>4400C000</t>
  </si>
  <si>
    <t>44010000</t>
  </si>
  <si>
    <t>44014000</t>
  </si>
  <si>
    <t>44018000</t>
  </si>
  <si>
    <t>4401C000</t>
  </si>
  <si>
    <t>44020000</t>
  </si>
  <si>
    <t>44024000</t>
  </si>
  <si>
    <t>44028000</t>
  </si>
  <si>
    <t>4402C000</t>
  </si>
  <si>
    <t>44030000</t>
  </si>
  <si>
    <t>44034000</t>
  </si>
  <si>
    <t>44038000</t>
  </si>
  <si>
    <t>4403C000</t>
  </si>
  <si>
    <t>44040000</t>
  </si>
  <si>
    <t>44044000</t>
  </si>
  <si>
    <t>44048000</t>
  </si>
  <si>
    <t>4404C000</t>
  </si>
  <si>
    <t>44050000</t>
  </si>
  <si>
    <t>44054000</t>
  </si>
  <si>
    <t>44058000</t>
  </si>
  <si>
    <t>4405C000</t>
  </si>
  <si>
    <t>44060000</t>
  </si>
  <si>
    <t>44064000</t>
  </si>
  <si>
    <t>44068000</t>
  </si>
  <si>
    <t>4406C000</t>
  </si>
  <si>
    <t>44070000</t>
  </si>
  <si>
    <t>44074000</t>
  </si>
  <si>
    <t>44078000</t>
  </si>
  <si>
    <t>4407C000</t>
  </si>
  <si>
    <t>44080000</t>
  </si>
  <si>
    <t>44084000</t>
  </si>
  <si>
    <t>44088000</t>
  </si>
  <si>
    <t>4408C000</t>
  </si>
  <si>
    <t>44090000</t>
  </si>
  <si>
    <t>44094000</t>
  </si>
  <si>
    <t>44098000</t>
  </si>
  <si>
    <t>4409C000</t>
  </si>
  <si>
    <t>440A0000</t>
  </si>
  <si>
    <t>440A4000</t>
  </si>
  <si>
    <t>440A8000</t>
  </si>
  <si>
    <t>440AC000</t>
  </si>
  <si>
    <t>440B0000</t>
  </si>
  <si>
    <t>440B4000</t>
  </si>
  <si>
    <t>440B8000</t>
  </si>
  <si>
    <t>440BC000</t>
  </si>
  <si>
    <t>440C0000</t>
  </si>
  <si>
    <t>440C4000</t>
  </si>
  <si>
    <t>440C8000</t>
  </si>
  <si>
    <t>440CC000</t>
  </si>
  <si>
    <t>440D0000</t>
  </si>
  <si>
    <t>440D4000</t>
  </si>
  <si>
    <t>440D8000</t>
  </si>
  <si>
    <t>440DC000</t>
  </si>
  <si>
    <t>440E0000</t>
  </si>
  <si>
    <t>440E4000</t>
  </si>
  <si>
    <t>440E8000</t>
  </si>
  <si>
    <t>440EC000</t>
  </si>
  <si>
    <t>440F0000</t>
  </si>
  <si>
    <t>440F4000</t>
  </si>
  <si>
    <t>440F8000</t>
  </si>
  <si>
    <t>440FC000</t>
  </si>
  <si>
    <t>44100000</t>
  </si>
  <si>
    <t>44104000</t>
  </si>
  <si>
    <t>44108000</t>
  </si>
  <si>
    <t>4410C000</t>
  </si>
  <si>
    <t>44110000</t>
  </si>
  <si>
    <t>44114000</t>
  </si>
  <si>
    <t>44118000</t>
  </si>
  <si>
    <t>4411C000</t>
  </si>
  <si>
    <t>44120000</t>
  </si>
  <si>
    <t>44124000</t>
  </si>
  <si>
    <t>44128000</t>
  </si>
  <si>
    <t>4412C000</t>
  </si>
  <si>
    <t>44130000</t>
  </si>
  <si>
    <t>44134000</t>
  </si>
  <si>
    <t>44138000</t>
  </si>
  <si>
    <t>4413C000</t>
  </si>
  <si>
    <t>44140000</t>
  </si>
  <si>
    <t>44144000</t>
  </si>
  <si>
    <t>44148000</t>
  </si>
  <si>
    <t>4414C000</t>
  </si>
  <si>
    <t>44150000</t>
  </si>
  <si>
    <t>44154000</t>
  </si>
  <si>
    <t>44158000</t>
  </si>
  <si>
    <t>4415C000</t>
  </si>
  <si>
    <t>44160000</t>
  </si>
  <si>
    <t>44164000</t>
  </si>
  <si>
    <t>44168000</t>
  </si>
  <si>
    <t>4416C000</t>
  </si>
  <si>
    <t>44170000</t>
  </si>
  <si>
    <t>44174000</t>
  </si>
  <si>
    <t>44178000</t>
  </si>
  <si>
    <t>4417C000</t>
  </si>
  <si>
    <t>44180000</t>
  </si>
  <si>
    <t>44184000</t>
  </si>
  <si>
    <t>44188000</t>
  </si>
  <si>
    <t>4418C000</t>
  </si>
  <si>
    <t>44190000</t>
  </si>
  <si>
    <t>44194000</t>
  </si>
  <si>
    <t>44198000</t>
  </si>
  <si>
    <t>4419C000</t>
  </si>
  <si>
    <t>441A0000</t>
  </si>
  <si>
    <t>441A4000</t>
  </si>
  <si>
    <t>441A8000</t>
  </si>
  <si>
    <t>441AC000</t>
  </si>
  <si>
    <t>441B0000</t>
  </si>
  <si>
    <t>441B4000</t>
  </si>
  <si>
    <t>441B8000</t>
  </si>
  <si>
    <t>441BC000</t>
  </si>
  <si>
    <t>441C0000</t>
  </si>
  <si>
    <t>441C4000</t>
  </si>
  <si>
    <t>441C8000</t>
  </si>
  <si>
    <t>441CC000</t>
  </si>
  <si>
    <t>441D0000</t>
  </si>
  <si>
    <t>441D4000</t>
  </si>
  <si>
    <t>441D8000</t>
  </si>
  <si>
    <t>441DC000</t>
  </si>
  <si>
    <t>441E0000</t>
  </si>
  <si>
    <t>441E4000</t>
  </si>
  <si>
    <t>441E8000</t>
  </si>
  <si>
    <t>441EC000</t>
  </si>
  <si>
    <t>441F0000</t>
  </si>
  <si>
    <t>441F4000</t>
  </si>
  <si>
    <t>441F8000</t>
  </si>
  <si>
    <t>441FC000</t>
  </si>
  <si>
    <t>44200000</t>
  </si>
  <si>
    <t>44204000</t>
  </si>
  <si>
    <t>44208000</t>
  </si>
  <si>
    <t>4420C000</t>
  </si>
  <si>
    <t>44210000</t>
  </si>
  <si>
    <t>44214000</t>
  </si>
  <si>
    <t>44218000</t>
  </si>
  <si>
    <t>4421C000</t>
  </si>
  <si>
    <t>44220000</t>
  </si>
  <si>
    <t>44224000</t>
  </si>
  <si>
    <t>44228000</t>
  </si>
  <si>
    <t>4422C000</t>
  </si>
  <si>
    <t>44230000</t>
  </si>
  <si>
    <t>44234000</t>
  </si>
  <si>
    <t>44238000</t>
  </si>
  <si>
    <t>4423C000</t>
  </si>
  <si>
    <t>44240000</t>
  </si>
  <si>
    <t>44244000</t>
  </si>
  <si>
    <t>44248000</t>
  </si>
  <si>
    <t>4424C000</t>
  </si>
  <si>
    <t>44250000</t>
  </si>
  <si>
    <t>44254000</t>
  </si>
  <si>
    <t>44258000</t>
  </si>
  <si>
    <t>4425C000</t>
  </si>
  <si>
    <t>44260000</t>
  </si>
  <si>
    <t>44264000</t>
  </si>
  <si>
    <t>44268000</t>
  </si>
  <si>
    <t>4426C000</t>
  </si>
  <si>
    <t>44270000</t>
  </si>
  <si>
    <t>44274000</t>
  </si>
  <si>
    <t>44278000</t>
  </si>
  <si>
    <t>4427C000</t>
  </si>
  <si>
    <t>44280000</t>
  </si>
  <si>
    <t>44284000</t>
  </si>
  <si>
    <t>44288000</t>
  </si>
  <si>
    <t>4428C000</t>
  </si>
  <si>
    <t>44290000</t>
  </si>
  <si>
    <t>44294000</t>
  </si>
  <si>
    <t>44298000</t>
  </si>
  <si>
    <t>4429C000</t>
  </si>
  <si>
    <t>442A0000</t>
  </si>
  <si>
    <t>442A4000</t>
  </si>
  <si>
    <t>442A8000</t>
  </si>
  <si>
    <t>442AC000</t>
  </si>
  <si>
    <t>442B0000</t>
  </si>
  <si>
    <t>442B4000</t>
  </si>
  <si>
    <t>442B8000</t>
  </si>
  <si>
    <t>442BC000</t>
  </si>
  <si>
    <t>442C0000</t>
  </si>
  <si>
    <t>442C4000</t>
  </si>
  <si>
    <t>442C8000</t>
  </si>
  <si>
    <t>442CC000</t>
  </si>
  <si>
    <t>442D0000</t>
  </si>
  <si>
    <t>442D4000</t>
  </si>
  <si>
    <t>442D8000</t>
  </si>
  <si>
    <t>442DC000</t>
  </si>
  <si>
    <t>442E0000</t>
  </si>
  <si>
    <t>442E4000</t>
  </si>
  <si>
    <t>442E8000</t>
  </si>
  <si>
    <t>442EC000</t>
  </si>
  <si>
    <t>442F0000</t>
  </si>
  <si>
    <t>442F4000</t>
  </si>
  <si>
    <t>442F8000</t>
  </si>
  <si>
    <t>442FC000</t>
  </si>
  <si>
    <t>44300000</t>
  </si>
  <si>
    <t>44304000</t>
  </si>
  <si>
    <t>44308000</t>
  </si>
  <si>
    <t>4430C000</t>
  </si>
  <si>
    <t>44310000</t>
  </si>
  <si>
    <t>44314000</t>
  </si>
  <si>
    <t>44318000</t>
  </si>
  <si>
    <t>4431C000</t>
  </si>
  <si>
    <t>44320000</t>
  </si>
  <si>
    <t>44324000</t>
  </si>
  <si>
    <t>44328000</t>
  </si>
  <si>
    <t>4432C000</t>
  </si>
  <si>
    <t>44330000</t>
  </si>
  <si>
    <t>44334000</t>
  </si>
  <si>
    <t>44338000</t>
  </si>
  <si>
    <t>4433C000</t>
  </si>
  <si>
    <t>44340000</t>
  </si>
  <si>
    <t>44344000</t>
  </si>
  <si>
    <t>44348000</t>
  </si>
  <si>
    <t>4434C000</t>
  </si>
  <si>
    <t>44350000</t>
  </si>
  <si>
    <t>44354000</t>
  </si>
  <si>
    <t>44358000</t>
  </si>
  <si>
    <t>4435C000</t>
  </si>
  <si>
    <t>44360000</t>
  </si>
  <si>
    <t>44364000</t>
  </si>
  <si>
    <t>44368000</t>
  </si>
  <si>
    <t>4436C000</t>
  </si>
  <si>
    <t>44370000</t>
  </si>
  <si>
    <t>44374000</t>
  </si>
  <si>
    <t>44378000</t>
  </si>
  <si>
    <t>4437C000</t>
  </si>
  <si>
    <t>44380000</t>
  </si>
  <si>
    <t>44384000</t>
  </si>
  <si>
    <t>44388000</t>
  </si>
  <si>
    <t>4438C000</t>
  </si>
  <si>
    <t>44390000</t>
  </si>
  <si>
    <t>44394000</t>
  </si>
  <si>
    <t>44398000</t>
  </si>
  <si>
    <t>4439C000</t>
  </si>
  <si>
    <t>443A0000</t>
  </si>
  <si>
    <t>443A4000</t>
  </si>
  <si>
    <t>443A8000</t>
  </si>
  <si>
    <t>443AC000</t>
  </si>
  <si>
    <t>443B0000</t>
  </si>
  <si>
    <t>443B4000</t>
  </si>
  <si>
    <t>443B8000</t>
  </si>
  <si>
    <t>443BC000</t>
  </si>
  <si>
    <t>443C0000</t>
  </si>
  <si>
    <t>443C4000</t>
  </si>
  <si>
    <t>443C8000</t>
  </si>
  <si>
    <t>443CC000</t>
  </si>
  <si>
    <t>443D0000</t>
  </si>
  <si>
    <t>443D4000</t>
  </si>
  <si>
    <t>443D8000</t>
  </si>
  <si>
    <t>443DC000</t>
  </si>
  <si>
    <t>443E0000</t>
  </si>
  <si>
    <t>443E4000</t>
  </si>
  <si>
    <t>443E8000</t>
  </si>
  <si>
    <t>443EC000</t>
  </si>
  <si>
    <t>443F0000</t>
  </si>
  <si>
    <t>443F4000</t>
  </si>
  <si>
    <t>443F8000</t>
  </si>
  <si>
    <t>443FC000</t>
  </si>
  <si>
    <t>44400000</t>
  </si>
  <si>
    <t>44404000</t>
  </si>
  <si>
    <t>44408000</t>
  </si>
  <si>
    <t>4440C000</t>
  </si>
  <si>
    <t>44410000</t>
  </si>
  <si>
    <t>44414000</t>
  </si>
  <si>
    <t>44418000</t>
  </si>
  <si>
    <t>4441C000</t>
  </si>
  <si>
    <t>44420000</t>
  </si>
  <si>
    <t>44424000</t>
  </si>
  <si>
    <t>44428000</t>
  </si>
  <si>
    <t>4442C000</t>
  </si>
  <si>
    <t>44430000</t>
  </si>
  <si>
    <t>44434000</t>
  </si>
  <si>
    <t>44438000</t>
  </si>
  <si>
    <t>4443C000</t>
  </si>
  <si>
    <t>44440000</t>
  </si>
  <si>
    <t>44444000</t>
  </si>
  <si>
    <t>44448000</t>
  </si>
  <si>
    <t>4444C000</t>
  </si>
  <si>
    <t>44450000</t>
  </si>
  <si>
    <t>44454000</t>
  </si>
  <si>
    <t>44458000</t>
  </si>
  <si>
    <t>4445C000</t>
  </si>
  <si>
    <t>44460000</t>
  </si>
  <si>
    <t>44464000</t>
  </si>
  <si>
    <t>44468000</t>
  </si>
  <si>
    <t>4446C000</t>
  </si>
  <si>
    <t>44470000</t>
  </si>
  <si>
    <t>44474000</t>
  </si>
  <si>
    <t>44478000</t>
  </si>
  <si>
    <t>4447C000</t>
  </si>
  <si>
    <t>44480000</t>
  </si>
  <si>
    <t>44484000</t>
  </si>
  <si>
    <t>44488000</t>
  </si>
  <si>
    <t>4448C000</t>
  </si>
  <si>
    <t>44490000</t>
  </si>
  <si>
    <t>44494000</t>
  </si>
  <si>
    <t>44498000</t>
  </si>
  <si>
    <t>4449C000</t>
  </si>
  <si>
    <t>444A0000</t>
  </si>
  <si>
    <t>444A4000</t>
  </si>
  <si>
    <t>444A8000</t>
  </si>
  <si>
    <t>444AC000</t>
  </si>
  <si>
    <t>444B0000</t>
  </si>
  <si>
    <t>444B4000</t>
  </si>
  <si>
    <t>444B8000</t>
  </si>
  <si>
    <t>444BC000</t>
  </si>
  <si>
    <t>444C0000</t>
  </si>
  <si>
    <t>444C4000</t>
  </si>
  <si>
    <t>444C8000</t>
  </si>
  <si>
    <t>444CC000</t>
  </si>
  <si>
    <t>444D0000</t>
  </si>
  <si>
    <t>444D4000</t>
  </si>
  <si>
    <t>444D8000</t>
  </si>
  <si>
    <t>444DC000</t>
  </si>
  <si>
    <t>444E0000</t>
  </si>
  <si>
    <t>444E4000</t>
  </si>
  <si>
    <t>444E8000</t>
  </si>
  <si>
    <t>444EC000</t>
  </si>
  <si>
    <t>444F0000</t>
  </si>
  <si>
    <t>444F4000</t>
  </si>
  <si>
    <t>444F8000</t>
  </si>
  <si>
    <t>444FC000</t>
  </si>
  <si>
    <t>44500000</t>
  </si>
  <si>
    <t>44504000</t>
  </si>
  <si>
    <t>44508000</t>
  </si>
  <si>
    <t>4450C000</t>
  </si>
  <si>
    <t>44510000</t>
  </si>
  <si>
    <t>44514000</t>
  </si>
  <si>
    <t>44518000</t>
  </si>
  <si>
    <t>4451C000</t>
  </si>
  <si>
    <t>44520000</t>
  </si>
  <si>
    <t>44524000</t>
  </si>
  <si>
    <t>44528000</t>
  </si>
  <si>
    <t>4452C000</t>
  </si>
  <si>
    <t>44530000</t>
  </si>
  <si>
    <t>44534000</t>
  </si>
  <si>
    <t>44538000</t>
  </si>
  <si>
    <t>4453C000</t>
  </si>
  <si>
    <t>44540000</t>
  </si>
  <si>
    <t>44544000</t>
  </si>
  <si>
    <t>44548000</t>
  </si>
  <si>
    <t>4454C000</t>
  </si>
  <si>
    <t>44550000</t>
  </si>
  <si>
    <t>44554000</t>
  </si>
  <si>
    <t>44558000</t>
  </si>
  <si>
    <t>4455C000</t>
  </si>
  <si>
    <t>44560000</t>
  </si>
  <si>
    <t>44564000</t>
  </si>
  <si>
    <t>44568000</t>
  </si>
  <si>
    <t>4456C000</t>
  </si>
  <si>
    <t>44570000</t>
  </si>
  <si>
    <t>44574000</t>
  </si>
  <si>
    <t>44578000</t>
  </si>
  <si>
    <t>4457C000</t>
  </si>
  <si>
    <t>44580000</t>
  </si>
  <si>
    <t>44584000</t>
  </si>
  <si>
    <t>44588000</t>
  </si>
  <si>
    <t>4458C000</t>
  </si>
  <si>
    <t>44590000</t>
  </si>
  <si>
    <t>44594000</t>
  </si>
  <si>
    <t>44598000</t>
  </si>
  <si>
    <t>4459C000</t>
  </si>
  <si>
    <t>445A0000</t>
  </si>
  <si>
    <t>445A4000</t>
  </si>
  <si>
    <t>445A8000</t>
  </si>
  <si>
    <t>445AC000</t>
  </si>
  <si>
    <t>445B0000</t>
  </si>
  <si>
    <t>445B4000</t>
  </si>
  <si>
    <t>445B8000</t>
  </si>
  <si>
    <t>445BC000</t>
  </si>
  <si>
    <t>445C0000</t>
  </si>
  <si>
    <t>445C4000</t>
  </si>
  <si>
    <t>445C8000</t>
  </si>
  <si>
    <t>445CC000</t>
  </si>
  <si>
    <t>445D0000</t>
  </si>
  <si>
    <t>445D4000</t>
  </si>
  <si>
    <t>445D8000</t>
  </si>
  <si>
    <t>445DC000</t>
  </si>
  <si>
    <t>445E0000</t>
  </si>
  <si>
    <t>445E4000</t>
  </si>
  <si>
    <t>445E8000</t>
  </si>
  <si>
    <t>445EC000</t>
  </si>
  <si>
    <t>445F0000</t>
  </si>
  <si>
    <t>445F4000</t>
  </si>
  <si>
    <t>445F8000</t>
  </si>
  <si>
    <t>445FC000</t>
  </si>
  <si>
    <t>44600000</t>
  </si>
  <si>
    <t>44604000</t>
  </si>
  <si>
    <t>44608000</t>
  </si>
  <si>
    <t>4460C000</t>
  </si>
  <si>
    <t>44610000</t>
  </si>
  <si>
    <t>44614000</t>
  </si>
  <si>
    <t>44618000</t>
  </si>
  <si>
    <t>4461C000</t>
  </si>
  <si>
    <t>44620000</t>
  </si>
  <si>
    <t>44624000</t>
  </si>
  <si>
    <t>44628000</t>
  </si>
  <si>
    <t>4462C000</t>
  </si>
  <si>
    <t>44630000</t>
  </si>
  <si>
    <t>44634000</t>
  </si>
  <si>
    <t>44638000</t>
  </si>
  <si>
    <t>4463C000</t>
  </si>
  <si>
    <t>44640000</t>
  </si>
  <si>
    <t>44644000</t>
  </si>
  <si>
    <t>44648000</t>
  </si>
  <si>
    <t>4464C000</t>
  </si>
  <si>
    <t>44650000</t>
  </si>
  <si>
    <t>44654000</t>
  </si>
  <si>
    <t>44658000</t>
  </si>
  <si>
    <t>4465C000</t>
  </si>
  <si>
    <t>44660000</t>
  </si>
  <si>
    <t>44664000</t>
  </si>
  <si>
    <t>44668000</t>
  </si>
  <si>
    <t>4466C000</t>
  </si>
  <si>
    <t>44670000</t>
  </si>
  <si>
    <t>44674000</t>
  </si>
  <si>
    <t>44678000</t>
  </si>
  <si>
    <t>4467C000</t>
  </si>
  <si>
    <t>44680000</t>
  </si>
  <si>
    <t>44684000</t>
  </si>
  <si>
    <t>44688000</t>
  </si>
  <si>
    <t>4468C000</t>
  </si>
  <si>
    <t>44690000</t>
  </si>
  <si>
    <t>44694000</t>
  </si>
  <si>
    <t>44698000</t>
  </si>
  <si>
    <t>4469C000</t>
  </si>
  <si>
    <t>446A0000</t>
  </si>
  <si>
    <t>446A4000</t>
  </si>
  <si>
    <t>446A8000</t>
  </si>
  <si>
    <t>446AC000</t>
  </si>
  <si>
    <t>446B0000</t>
  </si>
  <si>
    <t>446B4000</t>
  </si>
  <si>
    <t>446B8000</t>
  </si>
  <si>
    <t>446BC000</t>
  </si>
  <si>
    <t>446C0000</t>
  </si>
  <si>
    <t>446C4000</t>
  </si>
  <si>
    <t>446C8000</t>
  </si>
  <si>
    <t>446CC000</t>
  </si>
  <si>
    <t>446D0000</t>
  </si>
  <si>
    <t>446D4000</t>
  </si>
  <si>
    <t>446D8000</t>
  </si>
  <si>
    <t>446DC000</t>
  </si>
  <si>
    <t>446E0000</t>
  </si>
  <si>
    <t>446E4000</t>
  </si>
  <si>
    <t>446E8000</t>
  </si>
  <si>
    <t>446EC000</t>
  </si>
  <si>
    <t>446F0000</t>
  </si>
  <si>
    <t>446F4000</t>
  </si>
  <si>
    <t>446F8000</t>
  </si>
  <si>
    <t>446FC000</t>
  </si>
  <si>
    <t>44700000</t>
  </si>
  <si>
    <t>44704000</t>
  </si>
  <si>
    <t>44708000</t>
  </si>
  <si>
    <t>4470C000</t>
  </si>
  <si>
    <t>44710000</t>
  </si>
  <si>
    <t>44714000</t>
  </si>
  <si>
    <t>44718000</t>
  </si>
  <si>
    <t>4471C000</t>
  </si>
  <si>
    <t>44720000</t>
  </si>
  <si>
    <t>44724000</t>
  </si>
  <si>
    <t>44728000</t>
  </si>
  <si>
    <t>4472C000</t>
  </si>
  <si>
    <t>44730000</t>
  </si>
  <si>
    <t>44734000</t>
  </si>
  <si>
    <t>44738000</t>
  </si>
  <si>
    <t>4473C000</t>
  </si>
  <si>
    <t>44740000</t>
  </si>
  <si>
    <t>44744000</t>
  </si>
  <si>
    <t>44748000</t>
  </si>
  <si>
    <t>4474C000</t>
  </si>
  <si>
    <t>44750000</t>
  </si>
  <si>
    <t>44754000</t>
  </si>
  <si>
    <t>44758000</t>
  </si>
  <si>
    <t>4475C000</t>
  </si>
  <si>
    <t>44760000</t>
  </si>
  <si>
    <t>44764000</t>
  </si>
  <si>
    <t>44768000</t>
  </si>
  <si>
    <t>4476C000</t>
  </si>
  <si>
    <t>44770000</t>
  </si>
  <si>
    <t>44774000</t>
  </si>
  <si>
    <t>44778000</t>
  </si>
  <si>
    <t>4477C000</t>
  </si>
  <si>
    <t>44780000</t>
  </si>
  <si>
    <t>44784000</t>
  </si>
  <si>
    <t>44788000</t>
  </si>
  <si>
    <t>4478C000</t>
  </si>
  <si>
    <t>44790000</t>
  </si>
  <si>
    <t>44794000</t>
  </si>
  <si>
    <t>44798000</t>
  </si>
  <si>
    <t>4479C000</t>
  </si>
  <si>
    <t>447A0000</t>
  </si>
  <si>
    <t>447A4000</t>
  </si>
  <si>
    <t>447A8000</t>
  </si>
  <si>
    <t>447AC000</t>
  </si>
  <si>
    <t>447B0000</t>
  </si>
  <si>
    <t>447B4000</t>
  </si>
  <si>
    <t>447B8000</t>
  </si>
  <si>
    <t>447BC000</t>
  </si>
  <si>
    <t>447C0000</t>
  </si>
  <si>
    <t>447C4000</t>
  </si>
  <si>
    <t>447C8000</t>
  </si>
  <si>
    <t>447CC000</t>
  </si>
  <si>
    <t>447D0000</t>
  </si>
  <si>
    <t>447D4000</t>
  </si>
  <si>
    <t>447D8000</t>
  </si>
  <si>
    <t>447DC000</t>
  </si>
  <si>
    <t>447E0000</t>
  </si>
  <si>
    <t>447E4000</t>
  </si>
  <si>
    <t>447E8000</t>
  </si>
  <si>
    <t>447EC000</t>
  </si>
  <si>
    <t>447F0000</t>
  </si>
  <si>
    <t>447F4000</t>
  </si>
  <si>
    <t>447F8000</t>
  </si>
  <si>
    <t>447FC000</t>
  </si>
  <si>
    <t>44800000</t>
  </si>
  <si>
    <t>44802000</t>
  </si>
  <si>
    <t>44804000</t>
  </si>
  <si>
    <t>44806000</t>
  </si>
  <si>
    <t>44808000</t>
  </si>
  <si>
    <t>4480A000</t>
  </si>
  <si>
    <t>4480C000</t>
  </si>
  <si>
    <t>4480E000</t>
  </si>
  <si>
    <t>44810000</t>
  </si>
  <si>
    <t>44812000</t>
  </si>
  <si>
    <t>44814000</t>
  </si>
  <si>
    <t>44816000</t>
  </si>
  <si>
    <t>44818000</t>
  </si>
  <si>
    <t>4481A000</t>
  </si>
  <si>
    <t>4481C000</t>
  </si>
  <si>
    <t>4481E000</t>
  </si>
  <si>
    <t>44820000</t>
  </si>
  <si>
    <t>44822000</t>
  </si>
  <si>
    <t>44824000</t>
  </si>
  <si>
    <t>44826000</t>
  </si>
  <si>
    <t>44828000</t>
  </si>
  <si>
    <t>4482A000</t>
  </si>
  <si>
    <t>4482C000</t>
  </si>
  <si>
    <t>4482E000</t>
  </si>
  <si>
    <t>44830000</t>
  </si>
  <si>
    <t>44832000</t>
  </si>
  <si>
    <t>44834000</t>
  </si>
  <si>
    <t>44836000</t>
  </si>
  <si>
    <t>44838000</t>
  </si>
  <si>
    <t>4483A000</t>
  </si>
  <si>
    <t>4483C000</t>
  </si>
  <si>
    <t>4483E000</t>
  </si>
  <si>
    <t>44840000</t>
  </si>
  <si>
    <t>44842000</t>
  </si>
  <si>
    <t>44844000</t>
  </si>
  <si>
    <t>44846000</t>
  </si>
  <si>
    <t>44848000</t>
  </si>
  <si>
    <t>4484A000</t>
  </si>
  <si>
    <t>4484C000</t>
  </si>
  <si>
    <t>4484E000</t>
  </si>
  <si>
    <t>44850000</t>
  </si>
  <si>
    <t>44852000</t>
  </si>
  <si>
    <t>44854000</t>
  </si>
  <si>
    <t>44856000</t>
  </si>
  <si>
    <t>44858000</t>
  </si>
  <si>
    <t>4485A000</t>
  </si>
  <si>
    <t>4485C000</t>
  </si>
  <si>
    <t>4485E000</t>
  </si>
  <si>
    <t>44860000</t>
  </si>
  <si>
    <t>44862000</t>
  </si>
  <si>
    <t>44864000</t>
  </si>
  <si>
    <t>44866000</t>
  </si>
  <si>
    <t>44868000</t>
  </si>
  <si>
    <t>4486A000</t>
  </si>
  <si>
    <t>4486C000</t>
  </si>
  <si>
    <t>4486E000</t>
  </si>
  <si>
    <t>44870000</t>
  </si>
  <si>
    <t>44872000</t>
  </si>
  <si>
    <t>44874000</t>
  </si>
  <si>
    <t>44876000</t>
  </si>
  <si>
    <t>44878000</t>
  </si>
  <si>
    <t>4487A000</t>
  </si>
  <si>
    <t>4487C000</t>
  </si>
  <si>
    <t>4487E000</t>
  </si>
  <si>
    <t>44880000</t>
  </si>
  <si>
    <t>44882000</t>
  </si>
  <si>
    <t>44884000</t>
  </si>
  <si>
    <t>44886000</t>
  </si>
  <si>
    <t>44888000</t>
  </si>
  <si>
    <t>4488A000</t>
  </si>
  <si>
    <t>4488C000</t>
  </si>
  <si>
    <t>4488E000</t>
  </si>
  <si>
    <t>44890000</t>
  </si>
  <si>
    <t>44892000</t>
  </si>
  <si>
    <t>44894000</t>
  </si>
  <si>
    <t>44896000</t>
  </si>
  <si>
    <t>44898000</t>
  </si>
  <si>
    <t>4489A000</t>
  </si>
  <si>
    <t>4489C000</t>
  </si>
  <si>
    <t>4489E000</t>
  </si>
  <si>
    <t>448A0000</t>
  </si>
  <si>
    <t>448A2000</t>
  </si>
  <si>
    <t>448A4000</t>
  </si>
  <si>
    <t>448A6000</t>
  </si>
  <si>
    <t>448A8000</t>
  </si>
  <si>
    <t>448AA000</t>
  </si>
  <si>
    <t>448AC000</t>
  </si>
  <si>
    <t>448AE000</t>
  </si>
  <si>
    <t>448B0000</t>
  </si>
  <si>
    <t>448B2000</t>
  </si>
  <si>
    <t>448B4000</t>
  </si>
  <si>
    <t>448B6000</t>
  </si>
  <si>
    <t>448B8000</t>
  </si>
  <si>
    <t>448BA000</t>
  </si>
  <si>
    <t>448BC000</t>
  </si>
  <si>
    <t>448BE000</t>
  </si>
  <si>
    <t>448C0000</t>
  </si>
  <si>
    <t>448C2000</t>
  </si>
  <si>
    <t>448C4000</t>
  </si>
  <si>
    <t>448C6000</t>
  </si>
  <si>
    <t>448C8000</t>
  </si>
  <si>
    <t>448CA000</t>
  </si>
  <si>
    <t>448CC000</t>
  </si>
  <si>
    <t>448CE000</t>
  </si>
  <si>
    <t>448D0000</t>
  </si>
  <si>
    <t>448D2000</t>
  </si>
  <si>
    <t>448D4000</t>
  </si>
  <si>
    <t>448D6000</t>
  </si>
  <si>
    <t>448D8000</t>
  </si>
  <si>
    <t>448DA000</t>
  </si>
  <si>
    <t>448DC000</t>
  </si>
  <si>
    <t>448DE000</t>
  </si>
  <si>
    <t>448E0000</t>
  </si>
  <si>
    <t>448E2000</t>
  </si>
  <si>
    <t>448E4000</t>
  </si>
  <si>
    <t>448E6000</t>
  </si>
  <si>
    <t>448E8000</t>
  </si>
  <si>
    <t>448EA000</t>
  </si>
  <si>
    <t>448EC000</t>
  </si>
  <si>
    <t>448EE000</t>
  </si>
  <si>
    <t>448F0000</t>
  </si>
  <si>
    <t>448F2000</t>
  </si>
  <si>
    <t>448F4000</t>
  </si>
  <si>
    <t>448F6000</t>
  </si>
  <si>
    <t>448F8000</t>
  </si>
  <si>
    <t>448FA000</t>
  </si>
  <si>
    <t>448FC000</t>
  </si>
  <si>
    <t>448FE000</t>
  </si>
  <si>
    <t>44900000</t>
  </si>
  <si>
    <t>44902000</t>
  </si>
  <si>
    <t>44904000</t>
  </si>
  <si>
    <t>44906000</t>
  </si>
  <si>
    <t>44908000</t>
  </si>
  <si>
    <t>4490A000</t>
  </si>
  <si>
    <t>4490C000</t>
  </si>
  <si>
    <t>4490E000</t>
  </si>
  <si>
    <t>44910000</t>
  </si>
  <si>
    <t>44912000</t>
  </si>
  <si>
    <t>44914000</t>
  </si>
  <si>
    <t>44916000</t>
  </si>
  <si>
    <t>44918000</t>
  </si>
  <si>
    <t>4491A000</t>
  </si>
  <si>
    <t>4491C000</t>
  </si>
  <si>
    <t>4491E000</t>
  </si>
  <si>
    <t>44920000</t>
  </si>
  <si>
    <t>44922000</t>
  </si>
  <si>
    <t>44924000</t>
  </si>
  <si>
    <t>44926000</t>
  </si>
  <si>
    <t>44928000</t>
  </si>
  <si>
    <t>4492A000</t>
  </si>
  <si>
    <t>4492C000</t>
  </si>
  <si>
    <t>4492E000</t>
  </si>
  <si>
    <t>44930000</t>
  </si>
  <si>
    <t>44932000</t>
  </si>
  <si>
    <t>44934000</t>
  </si>
  <si>
    <t>44936000</t>
  </si>
  <si>
    <t>44938000</t>
  </si>
  <si>
    <t>4493A000</t>
  </si>
  <si>
    <t>4493C000</t>
  </si>
  <si>
    <t>4493E000</t>
  </si>
  <si>
    <t>44940000</t>
  </si>
  <si>
    <t>44942000</t>
  </si>
  <si>
    <t>44944000</t>
  </si>
  <si>
    <t>44946000</t>
  </si>
  <si>
    <t>44948000</t>
  </si>
  <si>
    <t>4494A000</t>
  </si>
  <si>
    <t>4494C000</t>
  </si>
  <si>
    <t>4494E000</t>
  </si>
  <si>
    <t>44950000</t>
  </si>
  <si>
    <t>44952000</t>
  </si>
  <si>
    <t>44954000</t>
  </si>
  <si>
    <t>44956000</t>
  </si>
  <si>
    <t>44958000</t>
  </si>
  <si>
    <t>4495A000</t>
  </si>
  <si>
    <t>4495C000</t>
  </si>
  <si>
    <t>4495E000</t>
  </si>
  <si>
    <t>44960000</t>
  </si>
  <si>
    <t>44962000</t>
  </si>
  <si>
    <t>44964000</t>
  </si>
  <si>
    <t>44966000</t>
  </si>
  <si>
    <t>44968000</t>
  </si>
  <si>
    <t>4496A000</t>
  </si>
  <si>
    <t>4496C000</t>
  </si>
  <si>
    <t>4496E000</t>
  </si>
  <si>
    <t>44970000</t>
  </si>
  <si>
    <t>44972000</t>
  </si>
  <si>
    <t>44974000</t>
  </si>
  <si>
    <t>44976000</t>
  </si>
  <si>
    <t>44978000</t>
  </si>
  <si>
    <t>4497A000</t>
  </si>
  <si>
    <t>4497C000</t>
  </si>
  <si>
    <t>4497E000</t>
  </si>
  <si>
    <t>44980000</t>
  </si>
  <si>
    <t>44982000</t>
  </si>
  <si>
    <t>44984000</t>
  </si>
  <si>
    <t>44986000</t>
  </si>
  <si>
    <t>44988000</t>
  </si>
  <si>
    <t>4498A000</t>
  </si>
  <si>
    <t>4498C000</t>
  </si>
  <si>
    <t>4498E000</t>
  </si>
  <si>
    <t>44990000</t>
  </si>
  <si>
    <t>44992000</t>
  </si>
  <si>
    <t>44994000</t>
  </si>
  <si>
    <t>44996000</t>
  </si>
  <si>
    <t>44998000</t>
  </si>
  <si>
    <t>4499A000</t>
  </si>
  <si>
    <t>4499C000</t>
  </si>
  <si>
    <t>4499E000</t>
  </si>
  <si>
    <t>449A0000</t>
  </si>
  <si>
    <t>449A2000</t>
  </si>
  <si>
    <t>449A4000</t>
  </si>
  <si>
    <t>449A6000</t>
  </si>
  <si>
    <t>449A8000</t>
  </si>
  <si>
    <t>449AA000</t>
  </si>
  <si>
    <t>449AC000</t>
  </si>
  <si>
    <t>449AE000</t>
  </si>
  <si>
    <t>449B0000</t>
  </si>
  <si>
    <t>449B2000</t>
  </si>
  <si>
    <t>449B4000</t>
  </si>
  <si>
    <t>449B6000</t>
  </si>
  <si>
    <t>449B8000</t>
  </si>
  <si>
    <t>449BA000</t>
  </si>
  <si>
    <t>449BC000</t>
  </si>
  <si>
    <t>449BE000</t>
  </si>
  <si>
    <t>449C0000</t>
  </si>
  <si>
    <t>449C2000</t>
  </si>
  <si>
    <t>449C4000</t>
  </si>
  <si>
    <t>449C6000</t>
  </si>
  <si>
    <t>449C8000</t>
  </si>
  <si>
    <t>449CA000</t>
  </si>
  <si>
    <t>449CC000</t>
  </si>
  <si>
    <t>449CE000</t>
  </si>
  <si>
    <t>449D0000</t>
  </si>
  <si>
    <t>449D2000</t>
  </si>
  <si>
    <t>449D4000</t>
  </si>
  <si>
    <t>449D6000</t>
  </si>
  <si>
    <t>449D8000</t>
  </si>
  <si>
    <t>449DA000</t>
  </si>
  <si>
    <t>449DC000</t>
  </si>
  <si>
    <t>449DE000</t>
  </si>
  <si>
    <t>449E0000</t>
  </si>
  <si>
    <t>449E2000</t>
  </si>
  <si>
    <t>449E4000</t>
  </si>
  <si>
    <t>449E6000</t>
  </si>
  <si>
    <t>449E8000</t>
  </si>
  <si>
    <t>449EA000</t>
  </si>
  <si>
    <t>449EC000</t>
  </si>
  <si>
    <t>449EE000</t>
  </si>
  <si>
    <t>449F0000</t>
  </si>
  <si>
    <t>449F2000</t>
  </si>
  <si>
    <t>449F4000</t>
  </si>
  <si>
    <t>449F6000</t>
  </si>
  <si>
    <t>449F8000</t>
  </si>
  <si>
    <t>449FA000</t>
  </si>
  <si>
    <t>449FC000</t>
  </si>
  <si>
    <t>449FE000</t>
  </si>
  <si>
    <t>44A00000</t>
  </si>
  <si>
    <t>44A02000</t>
  </si>
  <si>
    <t>44A04000</t>
  </si>
  <si>
    <t>44A06000</t>
  </si>
  <si>
    <t>44A08000</t>
  </si>
  <si>
    <t>44A0A000</t>
  </si>
  <si>
    <t>44A0C000</t>
  </si>
  <si>
    <t>44A0E000</t>
  </si>
  <si>
    <t>44A10000</t>
  </si>
  <si>
    <t>44A12000</t>
  </si>
  <si>
    <t>44A14000</t>
  </si>
  <si>
    <t>44A16000</t>
  </si>
  <si>
    <t>44A18000</t>
  </si>
  <si>
    <t>44A1A000</t>
  </si>
  <si>
    <t>44A1C000</t>
  </si>
  <si>
    <t>44A1E000</t>
  </si>
  <si>
    <t>44A20000</t>
  </si>
  <si>
    <t>44A22000</t>
  </si>
  <si>
    <t>44A24000</t>
  </si>
  <si>
    <t>44A26000</t>
  </si>
  <si>
    <t>44A28000</t>
  </si>
  <si>
    <t>44A2A000</t>
  </si>
  <si>
    <t>44A2C000</t>
  </si>
  <si>
    <t>44A2E000</t>
  </si>
  <si>
    <t>44A30000</t>
  </si>
  <si>
    <t>44A32000</t>
  </si>
  <si>
    <t>44A34000</t>
  </si>
  <si>
    <t>44A36000</t>
  </si>
  <si>
    <t>44A38000</t>
  </si>
  <si>
    <t>44A3A000</t>
  </si>
  <si>
    <t>44A3C000</t>
  </si>
  <si>
    <t>44A3E000</t>
  </si>
  <si>
    <t>44A40000</t>
  </si>
  <si>
    <t>44A42000</t>
  </si>
  <si>
    <t>44A44000</t>
  </si>
  <si>
    <t>44A46000</t>
  </si>
  <si>
    <t>44A48000</t>
  </si>
  <si>
    <t>44A4A000</t>
  </si>
  <si>
    <t>44A4C000</t>
  </si>
  <si>
    <t>44A4E000</t>
  </si>
  <si>
    <t>44A50000</t>
  </si>
  <si>
    <t>44A52000</t>
  </si>
  <si>
    <t>44A54000</t>
  </si>
  <si>
    <t>44A56000</t>
  </si>
  <si>
    <t>44A58000</t>
  </si>
  <si>
    <t>44A5A000</t>
  </si>
  <si>
    <t>44A5C000</t>
  </si>
  <si>
    <t>44A5E000</t>
  </si>
  <si>
    <t>44A60000</t>
  </si>
  <si>
    <t>44A62000</t>
  </si>
  <si>
    <t>44A64000</t>
  </si>
  <si>
    <t>44A66000</t>
  </si>
  <si>
    <t>44A68000</t>
  </si>
  <si>
    <t>44A6A000</t>
  </si>
  <si>
    <t>44A6C000</t>
  </si>
  <si>
    <t>44A6E000</t>
  </si>
  <si>
    <t>44A70000</t>
  </si>
  <si>
    <t>44A72000</t>
  </si>
  <si>
    <t>44A74000</t>
  </si>
  <si>
    <t>44A76000</t>
  </si>
  <si>
    <t>44A78000</t>
  </si>
  <si>
    <t>44A7A000</t>
  </si>
  <si>
    <t>44A7C000</t>
  </si>
  <si>
    <t>44A7E000</t>
  </si>
  <si>
    <t>44A80000</t>
  </si>
  <si>
    <t>44A82000</t>
  </si>
  <si>
    <t>44A84000</t>
  </si>
  <si>
    <t>44A86000</t>
  </si>
  <si>
    <t>44A88000</t>
  </si>
  <si>
    <t>44A8A000</t>
  </si>
  <si>
    <t>44A8C000</t>
  </si>
  <si>
    <t>44A8E000</t>
  </si>
  <si>
    <t>44A90000</t>
  </si>
  <si>
    <t>44A92000</t>
  </si>
  <si>
    <t>44A94000</t>
  </si>
  <si>
    <t>44A96000</t>
  </si>
  <si>
    <t>44A98000</t>
  </si>
  <si>
    <t>44A9A000</t>
  </si>
  <si>
    <t>44A9C000</t>
  </si>
  <si>
    <t>44A9E000</t>
  </si>
  <si>
    <t>44AA0000</t>
  </si>
  <si>
    <t>44AA2000</t>
  </si>
  <si>
    <t>44AA4000</t>
  </si>
  <si>
    <t>44AA6000</t>
  </si>
  <si>
    <t>44AA8000</t>
  </si>
  <si>
    <t>44AAA000</t>
  </si>
  <si>
    <t>44AAC000</t>
  </si>
  <si>
    <t>44AAE000</t>
  </si>
  <si>
    <t>44AB0000</t>
  </si>
  <si>
    <t>44AB2000</t>
  </si>
  <si>
    <t>44AB4000</t>
  </si>
  <si>
    <t>44AB6000</t>
  </si>
  <si>
    <t>44AB8000</t>
  </si>
  <si>
    <t>44ABA000</t>
  </si>
  <si>
    <t>44ABC000</t>
  </si>
  <si>
    <t>44ABE000</t>
  </si>
  <si>
    <t>44AC0000</t>
  </si>
  <si>
    <t>44AC2000</t>
  </si>
  <si>
    <t>44AC4000</t>
  </si>
  <si>
    <t>44AC6000</t>
  </si>
  <si>
    <t>44AC8000</t>
  </si>
  <si>
    <t>44ACA000</t>
  </si>
  <si>
    <t>44ACC000</t>
  </si>
  <si>
    <t>44ACE000</t>
  </si>
  <si>
    <t>44AD0000</t>
  </si>
  <si>
    <t>44AD2000</t>
  </si>
  <si>
    <t>44AD4000</t>
  </si>
  <si>
    <t>44AD6000</t>
  </si>
  <si>
    <t>44AD8000</t>
  </si>
  <si>
    <t>44ADA000</t>
  </si>
  <si>
    <t>44ADC000</t>
  </si>
  <si>
    <t>44ADE000</t>
  </si>
  <si>
    <t>44AE0000</t>
  </si>
  <si>
    <t>44AE2000</t>
  </si>
  <si>
    <t>44AE4000</t>
  </si>
  <si>
    <t>44AE6000</t>
  </si>
  <si>
    <t>44AE8000</t>
  </si>
  <si>
    <t>44AEA000</t>
  </si>
  <si>
    <t>44AEC000</t>
  </si>
  <si>
    <t>44AEE000</t>
  </si>
  <si>
    <t>44AF0000</t>
  </si>
  <si>
    <t>44AF2000</t>
  </si>
  <si>
    <t>44AF4000</t>
  </si>
  <si>
    <t>44AF6000</t>
  </si>
  <si>
    <t>44AF8000</t>
  </si>
  <si>
    <t>44AFA000</t>
  </si>
  <si>
    <t>44AFC000</t>
  </si>
  <si>
    <t>44AFE000</t>
  </si>
  <si>
    <t>44B00000</t>
  </si>
  <si>
    <t>44B02000</t>
  </si>
  <si>
    <t>44B04000</t>
  </si>
  <si>
    <t>44B06000</t>
  </si>
  <si>
    <t>44B08000</t>
  </si>
  <si>
    <t>44B0A000</t>
  </si>
  <si>
    <t>44B0C000</t>
  </si>
  <si>
    <t>44B0E000</t>
  </si>
  <si>
    <t>44B10000</t>
  </si>
  <si>
    <t>44B12000</t>
  </si>
  <si>
    <t>44B14000</t>
  </si>
  <si>
    <t>44B16000</t>
  </si>
  <si>
    <t>44B18000</t>
  </si>
  <si>
    <t>44B1A000</t>
  </si>
  <si>
    <t>44B1C000</t>
  </si>
  <si>
    <t>44B1E000</t>
  </si>
  <si>
    <t>44B20000</t>
  </si>
  <si>
    <t>44B22000</t>
  </si>
  <si>
    <t>44B24000</t>
  </si>
  <si>
    <t>44B26000</t>
  </si>
  <si>
    <t>44B28000</t>
  </si>
  <si>
    <t>44B2A000</t>
  </si>
  <si>
    <t>44B2C000</t>
  </si>
  <si>
    <t>44B2E000</t>
  </si>
  <si>
    <t>44B30000</t>
  </si>
  <si>
    <t>44B32000</t>
  </si>
  <si>
    <t>44B34000</t>
  </si>
  <si>
    <t>44B36000</t>
  </si>
  <si>
    <t>44B38000</t>
  </si>
  <si>
    <t>44B3A000</t>
  </si>
  <si>
    <t>44B3C000</t>
  </si>
  <si>
    <t>44B3E000</t>
  </si>
  <si>
    <t>44B40000</t>
  </si>
  <si>
    <t>44B42000</t>
  </si>
  <si>
    <t>44B44000</t>
  </si>
  <si>
    <t>44B46000</t>
  </si>
  <si>
    <t>44B48000</t>
  </si>
  <si>
    <t>44B4A000</t>
  </si>
  <si>
    <t>44B4C000</t>
  </si>
  <si>
    <t>44B4E000</t>
  </si>
  <si>
    <t>44B50000</t>
  </si>
  <si>
    <t>44B52000</t>
  </si>
  <si>
    <t>44B54000</t>
  </si>
  <si>
    <t>44B56000</t>
  </si>
  <si>
    <t>44B58000</t>
  </si>
  <si>
    <t>44B5A000</t>
  </si>
  <si>
    <t>44B5C000</t>
  </si>
  <si>
    <t>44B5E000</t>
  </si>
  <si>
    <t>44B60000</t>
  </si>
  <si>
    <t>44B62000</t>
  </si>
  <si>
    <t>44B64000</t>
  </si>
  <si>
    <t>44B66000</t>
  </si>
  <si>
    <t>44B68000</t>
  </si>
  <si>
    <t>44B6A000</t>
  </si>
  <si>
    <t>44B6C000</t>
  </si>
  <si>
    <t>44B6E000</t>
  </si>
  <si>
    <t>44B70000</t>
  </si>
  <si>
    <t>44B72000</t>
  </si>
  <si>
    <t>44B74000</t>
  </si>
  <si>
    <t>44B76000</t>
  </si>
  <si>
    <t>44B78000</t>
  </si>
  <si>
    <t>44B7A000</t>
  </si>
  <si>
    <t>44B7C000</t>
  </si>
  <si>
    <t>44B7E000</t>
  </si>
  <si>
    <t>44B80000</t>
  </si>
  <si>
    <t>44B82000</t>
  </si>
  <si>
    <t>44B84000</t>
  </si>
  <si>
    <t>44B86000</t>
  </si>
  <si>
    <t>44B88000</t>
  </si>
  <si>
    <t>44B8A000</t>
  </si>
  <si>
    <t>44B8C000</t>
  </si>
  <si>
    <t>44B8E000</t>
  </si>
  <si>
    <t>44B90000</t>
  </si>
  <si>
    <t>44B92000</t>
  </si>
  <si>
    <t>44B94000</t>
  </si>
  <si>
    <t>44B96000</t>
  </si>
  <si>
    <t>44B98000</t>
  </si>
  <si>
    <t>44B9A000</t>
  </si>
  <si>
    <t>44B9C000</t>
  </si>
  <si>
    <t>44B9E000</t>
  </si>
  <si>
    <t>44BA0000</t>
  </si>
  <si>
    <t>44BA2000</t>
  </si>
  <si>
    <t>44BA4000</t>
  </si>
  <si>
    <t>44BA6000</t>
  </si>
  <si>
    <t>44BA8000</t>
  </si>
  <si>
    <t>44BAA000</t>
  </si>
  <si>
    <t>44BAC000</t>
  </si>
  <si>
    <t>44BAE000</t>
  </si>
  <si>
    <t>44BB0000</t>
  </si>
  <si>
    <t>44BB2000</t>
  </si>
  <si>
    <t>44BB4000</t>
  </si>
  <si>
    <t>44BB6000</t>
  </si>
  <si>
    <t>44BB8000</t>
  </si>
  <si>
    <t>44BBA000</t>
  </si>
  <si>
    <t>44BBC000</t>
  </si>
  <si>
    <t>44BBE000</t>
  </si>
  <si>
    <t>44BC0000</t>
  </si>
  <si>
    <t>44BC2000</t>
  </si>
  <si>
    <t>44BC4000</t>
  </si>
  <si>
    <t>44BC6000</t>
  </si>
  <si>
    <t>44BC8000</t>
  </si>
  <si>
    <t>44BCA000</t>
  </si>
  <si>
    <t>44BCC000</t>
  </si>
  <si>
    <t>44BCE000</t>
  </si>
  <si>
    <t>44BD0000</t>
  </si>
  <si>
    <t>44BD2000</t>
  </si>
  <si>
    <t>44BD4000</t>
  </si>
  <si>
    <t>44BD6000</t>
  </si>
  <si>
    <t>44BD8000</t>
  </si>
  <si>
    <t>44BDA000</t>
  </si>
  <si>
    <t>44BDC000</t>
  </si>
  <si>
    <t>44BDE000</t>
  </si>
  <si>
    <t>44BE0000</t>
  </si>
  <si>
    <t>44BE2000</t>
  </si>
  <si>
    <t>44BE4000</t>
  </si>
  <si>
    <t>44BE6000</t>
  </si>
  <si>
    <t>44BE8000</t>
  </si>
  <si>
    <t>44BEA000</t>
  </si>
  <si>
    <t>44BEC000</t>
  </si>
  <si>
    <t>44BEE000</t>
  </si>
  <si>
    <t>44BF0000</t>
  </si>
  <si>
    <t>44BF2000</t>
  </si>
  <si>
    <t>44BF4000</t>
  </si>
  <si>
    <t>44BF6000</t>
  </si>
  <si>
    <t>44BF8000</t>
  </si>
  <si>
    <t>44BFA000</t>
  </si>
  <si>
    <t>44BFC000</t>
  </si>
  <si>
    <t>44BFE000</t>
  </si>
  <si>
    <t>44C00000</t>
  </si>
  <si>
    <t>44C02000</t>
  </si>
  <si>
    <t>44C04000</t>
  </si>
  <si>
    <t>44C06000</t>
  </si>
  <si>
    <t>44C08000</t>
  </si>
  <si>
    <t>44C0A000</t>
  </si>
  <si>
    <t>44C0C000</t>
  </si>
  <si>
    <t>44C0E000</t>
  </si>
  <si>
    <t>44C10000</t>
  </si>
  <si>
    <t>44C12000</t>
  </si>
  <si>
    <t>44C14000</t>
  </si>
  <si>
    <t>44C16000</t>
  </si>
  <si>
    <t>44C18000</t>
  </si>
  <si>
    <t>44C1A000</t>
  </si>
  <si>
    <t>44C1C000</t>
  </si>
  <si>
    <t>44C1E000</t>
  </si>
  <si>
    <t>44C20000</t>
  </si>
  <si>
    <t>44C22000</t>
  </si>
  <si>
    <t>44C24000</t>
  </si>
  <si>
    <t>44C26000</t>
  </si>
  <si>
    <t>44C28000</t>
  </si>
  <si>
    <t>44C2A000</t>
  </si>
  <si>
    <t>44C2C000</t>
  </si>
  <si>
    <t>44C2E000</t>
  </si>
  <si>
    <t>44C30000</t>
  </si>
  <si>
    <t>44C32000</t>
  </si>
  <si>
    <t>44C34000</t>
  </si>
  <si>
    <t>44C36000</t>
  </si>
  <si>
    <t>44C38000</t>
  </si>
  <si>
    <t>44C3A000</t>
  </si>
  <si>
    <t>44C3C000</t>
  </si>
  <si>
    <t>44C3E000</t>
  </si>
  <si>
    <t>44C40000</t>
  </si>
  <si>
    <t>44C42000</t>
  </si>
  <si>
    <t>44C44000</t>
  </si>
  <si>
    <t>44C46000</t>
  </si>
  <si>
    <t>44C48000</t>
  </si>
  <si>
    <t>44C4A000</t>
  </si>
  <si>
    <t>44C4C000</t>
  </si>
  <si>
    <t>44C4E000</t>
  </si>
  <si>
    <t>44C50000</t>
  </si>
  <si>
    <t>44C52000</t>
  </si>
  <si>
    <t>44C54000</t>
  </si>
  <si>
    <t>44C56000</t>
  </si>
  <si>
    <t>44C58000</t>
  </si>
  <si>
    <t>44C5A000</t>
  </si>
  <si>
    <t>44C5C000</t>
  </si>
  <si>
    <t>44C5E000</t>
  </si>
  <si>
    <t>44C60000</t>
  </si>
  <si>
    <t>44C62000</t>
  </si>
  <si>
    <t>44C64000</t>
  </si>
  <si>
    <t>44C66000</t>
  </si>
  <si>
    <t>44C68000</t>
  </si>
  <si>
    <t>44C6A000</t>
  </si>
  <si>
    <t>44C6C000</t>
  </si>
  <si>
    <t>44C6E000</t>
  </si>
  <si>
    <t>44C70000</t>
  </si>
  <si>
    <t>44C72000</t>
  </si>
  <si>
    <t>44C74000</t>
  </si>
  <si>
    <t>44C76000</t>
  </si>
  <si>
    <t>44C78000</t>
  </si>
  <si>
    <t>44C7A000</t>
  </si>
  <si>
    <t>44C7C000</t>
  </si>
  <si>
    <t>44C7E000</t>
  </si>
  <si>
    <t>44C80000</t>
  </si>
  <si>
    <t>44C82000</t>
  </si>
  <si>
    <t>44C84000</t>
  </si>
  <si>
    <t>44C86000</t>
  </si>
  <si>
    <t>44C88000</t>
  </si>
  <si>
    <t>44C8A000</t>
  </si>
  <si>
    <t>44C8C000</t>
  </si>
  <si>
    <t>44C8E000</t>
  </si>
  <si>
    <t>44C90000</t>
  </si>
  <si>
    <t>44C92000</t>
  </si>
  <si>
    <t>44C94000</t>
  </si>
  <si>
    <t>44C96000</t>
  </si>
  <si>
    <t>44C98000</t>
  </si>
  <si>
    <t>44C9A000</t>
  </si>
  <si>
    <t>44C9C000</t>
  </si>
  <si>
    <t>44C9E000</t>
  </si>
  <si>
    <t>44CA0000</t>
  </si>
  <si>
    <t>44CA2000</t>
  </si>
  <si>
    <t>44CA4000</t>
  </si>
  <si>
    <t>44CA6000</t>
  </si>
  <si>
    <t>44CA8000</t>
  </si>
  <si>
    <t>44CAA000</t>
  </si>
  <si>
    <t>44CAC000</t>
  </si>
  <si>
    <t>44CAE000</t>
  </si>
  <si>
    <t>44CB0000</t>
  </si>
  <si>
    <t>44CB2000</t>
  </si>
  <si>
    <t>44CB4000</t>
  </si>
  <si>
    <t>44CB6000</t>
  </si>
  <si>
    <t>44CB8000</t>
  </si>
  <si>
    <t>44CBA000</t>
  </si>
  <si>
    <t>44CBC000</t>
  </si>
  <si>
    <t>44CBE000</t>
  </si>
  <si>
    <t>44CC0000</t>
  </si>
  <si>
    <t>44CC2000</t>
  </si>
  <si>
    <t>44CC4000</t>
  </si>
  <si>
    <t>44CC6000</t>
  </si>
  <si>
    <t>44CC8000</t>
  </si>
  <si>
    <t>44CCA000</t>
  </si>
  <si>
    <t>44CCC000</t>
  </si>
  <si>
    <t>44CCE000</t>
  </si>
  <si>
    <t>44CD0000</t>
  </si>
  <si>
    <t>44CD2000</t>
  </si>
  <si>
    <t>44CD4000</t>
  </si>
  <si>
    <t>44CD6000</t>
  </si>
  <si>
    <t>44CD8000</t>
  </si>
  <si>
    <t>44CDA000</t>
  </si>
  <si>
    <t>44CDC000</t>
  </si>
  <si>
    <t>44CDE000</t>
  </si>
  <si>
    <t>44CE0000</t>
  </si>
  <si>
    <t>44CE2000</t>
  </si>
  <si>
    <t>44CE4000</t>
  </si>
  <si>
    <t>44CE6000</t>
  </si>
  <si>
    <t>44CE8000</t>
  </si>
  <si>
    <t>44CEA000</t>
  </si>
  <si>
    <t>44CEC000</t>
  </si>
  <si>
    <t>44CEE000</t>
  </si>
  <si>
    <t>44CF0000</t>
  </si>
  <si>
    <t>44CF2000</t>
  </si>
  <si>
    <t>44CF4000</t>
  </si>
  <si>
    <t>44CF6000</t>
  </si>
  <si>
    <t>44CF8000</t>
  </si>
  <si>
    <t>44CFA000</t>
  </si>
  <si>
    <t>44CFC000</t>
  </si>
  <si>
    <t>44CFE000</t>
  </si>
  <si>
    <t>44D00000</t>
  </si>
  <si>
    <t>44D02000</t>
  </si>
  <si>
    <t>44D04000</t>
  </si>
  <si>
    <t>44D06000</t>
  </si>
  <si>
    <t>44D08000</t>
  </si>
  <si>
    <t>44D0A000</t>
  </si>
  <si>
    <t>44D0C000</t>
  </si>
  <si>
    <t>44D0E000</t>
  </si>
  <si>
    <t>44D10000</t>
  </si>
  <si>
    <t>44D12000</t>
  </si>
  <si>
    <t>44D14000</t>
  </si>
  <si>
    <t>44D16000</t>
  </si>
  <si>
    <t>44D18000</t>
  </si>
  <si>
    <t>44D1A000</t>
  </si>
  <si>
    <t>44D1C000</t>
  </si>
  <si>
    <t>44D1E000</t>
  </si>
  <si>
    <t>44D20000</t>
  </si>
  <si>
    <t>44D22000</t>
  </si>
  <si>
    <t>44D24000</t>
  </si>
  <si>
    <t>44D26000</t>
  </si>
  <si>
    <t>44D28000</t>
  </si>
  <si>
    <t>44D2A000</t>
  </si>
  <si>
    <t>44D2C000</t>
  </si>
  <si>
    <t>44D2E000</t>
  </si>
  <si>
    <t>44D30000</t>
  </si>
  <si>
    <t>44D32000</t>
  </si>
  <si>
    <t>44D34000</t>
  </si>
  <si>
    <t>44D36000</t>
  </si>
  <si>
    <t>44D38000</t>
  </si>
  <si>
    <t>44D3A000</t>
  </si>
  <si>
    <t>44D3C000</t>
  </si>
  <si>
    <t>44D3E000</t>
  </si>
  <si>
    <t>44D40000</t>
  </si>
  <si>
    <t>44D42000</t>
  </si>
  <si>
    <t>44D44000</t>
  </si>
  <si>
    <t>44D46000</t>
  </si>
  <si>
    <t>44D48000</t>
  </si>
  <si>
    <t>44D4A000</t>
  </si>
  <si>
    <t>44D4C000</t>
  </si>
  <si>
    <t>44D4E000</t>
  </si>
  <si>
    <t>44D50000</t>
  </si>
  <si>
    <t>44D52000</t>
  </si>
  <si>
    <t>44D54000</t>
  </si>
  <si>
    <t>44D56000</t>
  </si>
  <si>
    <t>44D58000</t>
  </si>
  <si>
    <t>44D5A000</t>
  </si>
  <si>
    <t>44D5C000</t>
  </si>
  <si>
    <t>44D5E000</t>
  </si>
  <si>
    <t>44D60000</t>
  </si>
  <si>
    <t>44D62000</t>
  </si>
  <si>
    <t>44D64000</t>
  </si>
  <si>
    <t>44D66000</t>
  </si>
  <si>
    <t>44D68000</t>
  </si>
  <si>
    <t>44D6A000</t>
  </si>
  <si>
    <t>44D6C000</t>
  </si>
  <si>
    <t>44D6E000</t>
  </si>
  <si>
    <t>44D70000</t>
  </si>
  <si>
    <t>44D72000</t>
  </si>
  <si>
    <t>44D74000</t>
  </si>
  <si>
    <t>44D76000</t>
  </si>
  <si>
    <t>44D78000</t>
  </si>
  <si>
    <t>44D7A000</t>
  </si>
  <si>
    <t>44D7C000</t>
  </si>
  <si>
    <t>44D7E000</t>
  </si>
  <si>
    <t>44D80000</t>
  </si>
  <si>
    <t>44D82000</t>
  </si>
  <si>
    <t>44D84000</t>
  </si>
  <si>
    <t>44D86000</t>
  </si>
  <si>
    <t>44D88000</t>
  </si>
  <si>
    <t>44D8A000</t>
  </si>
  <si>
    <t>44D8C000</t>
  </si>
  <si>
    <t>44D8E000</t>
  </si>
  <si>
    <t>44D90000</t>
  </si>
  <si>
    <t>44D92000</t>
  </si>
  <si>
    <t>44D94000</t>
  </si>
  <si>
    <t>44D96000</t>
  </si>
  <si>
    <t>44D98000</t>
  </si>
  <si>
    <t>44D9A000</t>
  </si>
  <si>
    <t>44D9C000</t>
  </si>
  <si>
    <t>44D9E000</t>
  </si>
  <si>
    <t>44DA0000</t>
  </si>
  <si>
    <t>44DA2000</t>
  </si>
  <si>
    <t>44DA4000</t>
  </si>
  <si>
    <t>44DA6000</t>
  </si>
  <si>
    <t>44DA8000</t>
  </si>
  <si>
    <t>44DAA000</t>
  </si>
  <si>
    <t>44DAC000</t>
  </si>
  <si>
    <t>44DAE000</t>
  </si>
  <si>
    <t>44DB0000</t>
  </si>
  <si>
    <t>44DB2000</t>
  </si>
  <si>
    <t>44DB4000</t>
  </si>
  <si>
    <t>44DB6000</t>
  </si>
  <si>
    <t>44DB8000</t>
  </si>
  <si>
    <t>44DBA000</t>
  </si>
  <si>
    <t>44DBC000</t>
  </si>
  <si>
    <t>44DBE000</t>
  </si>
  <si>
    <t>44DC0000</t>
  </si>
  <si>
    <t>44DC2000</t>
  </si>
  <si>
    <t>44DC4000</t>
  </si>
  <si>
    <t>44DC6000</t>
  </si>
  <si>
    <t>44DC8000</t>
  </si>
  <si>
    <t>44DCA000</t>
  </si>
  <si>
    <t>44DCC000</t>
  </si>
  <si>
    <t>44DCE000</t>
  </si>
  <si>
    <t>44DD0000</t>
  </si>
  <si>
    <t>44DD2000</t>
  </si>
  <si>
    <t>44DD4000</t>
  </si>
  <si>
    <t>44DD6000</t>
  </si>
  <si>
    <t>44DD8000</t>
  </si>
  <si>
    <t>44DDA000</t>
  </si>
  <si>
    <t>44DDC000</t>
  </si>
  <si>
    <t>44DDE000</t>
  </si>
  <si>
    <t>44DE0000</t>
  </si>
  <si>
    <t>44DE2000</t>
  </si>
  <si>
    <t>44DE4000</t>
  </si>
  <si>
    <t>44DE6000</t>
  </si>
  <si>
    <t>44DE8000</t>
  </si>
  <si>
    <t>44DEA000</t>
  </si>
  <si>
    <t>44DEC000</t>
  </si>
  <si>
    <t>44DEE000</t>
  </si>
  <si>
    <t>44DF0000</t>
  </si>
  <si>
    <t>44DF2000</t>
  </si>
  <si>
    <t>44DF4000</t>
  </si>
  <si>
    <t>44DF6000</t>
  </si>
  <si>
    <t>44DF8000</t>
  </si>
  <si>
    <t>44DFA000</t>
  </si>
  <si>
    <t>44DFC000</t>
  </si>
  <si>
    <t>44DFE000</t>
  </si>
  <si>
    <t>44E00000</t>
  </si>
  <si>
    <t>44E02000</t>
  </si>
  <si>
    <t>44E04000</t>
  </si>
  <si>
    <t>44E06000</t>
  </si>
  <si>
    <t>44E08000</t>
  </si>
  <si>
    <t>44E0A000</t>
  </si>
  <si>
    <t>44E0C000</t>
  </si>
  <si>
    <t>44E0E000</t>
  </si>
  <si>
    <t>44E10000</t>
  </si>
  <si>
    <t>44E12000</t>
  </si>
  <si>
    <t>44E14000</t>
  </si>
  <si>
    <t>44E16000</t>
  </si>
  <si>
    <t>44E18000</t>
  </si>
  <si>
    <t>44E1A000</t>
  </si>
  <si>
    <t>44E1C000</t>
  </si>
  <si>
    <t>44E1E000</t>
  </si>
  <si>
    <t>44E20000</t>
  </si>
  <si>
    <t>44E22000</t>
  </si>
  <si>
    <t>44E24000</t>
  </si>
  <si>
    <t>44E26000</t>
  </si>
  <si>
    <t>44E28000</t>
  </si>
  <si>
    <t>44E2A000</t>
  </si>
  <si>
    <t>44E2C000</t>
  </si>
  <si>
    <t>44E2E000</t>
  </si>
  <si>
    <t>44E30000</t>
  </si>
  <si>
    <t>44E32000</t>
  </si>
  <si>
    <t>44E34000</t>
  </si>
  <si>
    <t>44E36000</t>
  </si>
  <si>
    <t>44E38000</t>
  </si>
  <si>
    <t>44E3A000</t>
  </si>
  <si>
    <t>44E3C000</t>
  </si>
  <si>
    <t>44E3E000</t>
  </si>
  <si>
    <t>44E40000</t>
  </si>
  <si>
    <t>44E42000</t>
  </si>
  <si>
    <t>44E44000</t>
  </si>
  <si>
    <t>44E46000</t>
  </si>
  <si>
    <t>44E48000</t>
  </si>
  <si>
    <t>44E4A000</t>
  </si>
  <si>
    <t>44E4C000</t>
  </si>
  <si>
    <t>44E4E000</t>
  </si>
  <si>
    <t>44E50000</t>
  </si>
  <si>
    <t>44E52000</t>
  </si>
  <si>
    <t>44E54000</t>
  </si>
  <si>
    <t>44E56000</t>
  </si>
  <si>
    <t>44E58000</t>
  </si>
  <si>
    <t>44E5A000</t>
  </si>
  <si>
    <t>44E5C000</t>
  </si>
  <si>
    <t>44E5E000</t>
  </si>
  <si>
    <t>44E60000</t>
  </si>
  <si>
    <t>44E62000</t>
  </si>
  <si>
    <t>44E64000</t>
  </si>
  <si>
    <t>44E66000</t>
  </si>
  <si>
    <t>44E68000</t>
  </si>
  <si>
    <t>44E6A000</t>
  </si>
  <si>
    <t>44E6C000</t>
  </si>
  <si>
    <t>44E6E000</t>
  </si>
  <si>
    <t>44E70000</t>
  </si>
  <si>
    <t>44E72000</t>
  </si>
  <si>
    <t>44E74000</t>
  </si>
  <si>
    <t>00000000</t>
  </si>
  <si>
    <t>#000|CarDef_|4348454154454E47494E4503000000504EA62500000000E8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</si>
  <si>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EventDef_NonExistent</t>
  </si>
  <si>
    <t>Test</t>
  </si>
  <si>
    <t>44002000</t>
  </si>
  <si>
    <t>Correct value would be 512.5</t>
  </si>
  <si>
    <t>The formula that calculates floating decimal only works if the hex value is all in capital letters!</t>
  </si>
  <si>
    <t>DO NOT DELETE</t>
  </si>
  <si>
    <t>"Data Engine" sheet uses the formula to calculate ranks used in the Mastery table but uses VLOOKUP to calculate the ranks that are not visible for the player (AI ranks, most certainly)</t>
  </si>
  <si>
    <t>Format used in my old Control Workbook</t>
  </si>
  <si>
    <t>Random Box 4</t>
  </si>
  <si>
    <t>Champion Kit Box</t>
  </si>
  <si>
    <t>Expert Kit Box</t>
  </si>
  <si>
    <t>Specialist Kit Box</t>
  </si>
  <si>
    <t>Super Racer Kit Box</t>
  </si>
  <si>
    <t>Beginner BP Box</t>
  </si>
  <si>
    <t>Advanced BP Box</t>
  </si>
  <si>
    <t>Vehicle</t>
  </si>
  <si>
    <t>S upg</t>
  </si>
  <si>
    <t>A upg</t>
  </si>
  <si>
    <t>B upg</t>
  </si>
  <si>
    <t>C upg</t>
  </si>
  <si>
    <t>D upg</t>
  </si>
  <si>
    <t>A8M</t>
  </si>
  <si>
    <t>Do not delete</t>
  </si>
  <si>
    <t>Tbl</t>
  </si>
  <si>
    <t>CHANGE</t>
  </si>
  <si>
    <t>Credits not accounted for</t>
  </si>
  <si>
    <t>license</t>
  </si>
  <si>
    <t>token</t>
  </si>
  <si>
    <t>box</t>
  </si>
  <si>
    <t>booster</t>
  </si>
  <si>
    <t>upgrade</t>
  </si>
  <si>
    <t>credit</t>
  </si>
  <si>
    <t>X-alpha</t>
  </si>
  <si>
    <t>Class X</t>
  </si>
  <si>
    <t>Option Explicit</t>
  </si>
  <si>
    <t xml:space="preserve">    Dim masterRange As Range, r As Range, m As Worksheet</t>
  </si>
  <si>
    <t xml:space="preserve">    Dim i As Integer, k As Integer</t>
  </si>
  <si>
    <t xml:space="preserve">    i = 0</t>
  </si>
  <si>
    <t xml:space="preserve">    Set masterRange = Vehicles.Range("G2:G239")</t>
  </si>
  <si>
    <t xml:space="preserve">    Set m = Mastery</t>
  </si>
  <si>
    <t xml:space="preserve">    For Each r In masterRange</t>
  </si>
  <si>
    <t xml:space="preserve">        i = i + 1</t>
  </si>
  <si>
    <t xml:space="preserve">        m.Range("E3") = r.Value</t>
  </si>
  <si>
    <t xml:space="preserve">        Debug.Print r.Value</t>
  </si>
  <si>
    <t xml:space="preserve">        If Not IsError(m.Range("Q26")) Then</t>
  </si>
  <si>
    <t xml:space="preserve">            For k = 1 To 16</t>
  </si>
  <si>
    <t xml:space="preserve">                Rewards.Cells(m.Range("Q26"), 1 + k) = m.Cells(26, k)</t>
  </si>
  <si>
    <t xml:space="preserve">            Next k</t>
  </si>
  <si>
    <t xml:space="preserve">        End If</t>
  </si>
  <si>
    <t xml:space="preserve">        'If i = 1 Then Exit For</t>
  </si>
  <si>
    <t xml:space="preserve">    Next r</t>
  </si>
  <si>
    <t>End Sub</t>
  </si>
  <si>
    <t>Private Sub CopyData()</t>
  </si>
  <si>
    <t>VBA Code used to copy the new data for all vehicles from "A8 Mastery" to "Tbl_Mastery"</t>
  </si>
  <si>
    <t>Upg S</t>
  </si>
  <si>
    <t>Upg A</t>
  </si>
  <si>
    <t>Upg B</t>
  </si>
  <si>
    <t>Upg C</t>
  </si>
  <si>
    <t>Upg D</t>
  </si>
  <si>
    <t>Made in USA</t>
  </si>
  <si>
    <t>Infiniti Vision GT</t>
  </si>
  <si>
    <t>Lamborghini Centenario</t>
  </si>
  <si>
    <t>Nissan 370Z Special Edition</t>
  </si>
  <si>
    <t>Lamborghini Murciélago LP640</t>
  </si>
  <si>
    <t>Lightning LS-218</t>
  </si>
  <si>
    <t>EventDef_Trn_01</t>
  </si>
  <si>
    <t>EventDef_Trn_01_Reverse</t>
  </si>
  <si>
    <t>EventDef_Trn_02</t>
  </si>
  <si>
    <t>EventDef_Trn_02_Reverse</t>
  </si>
  <si>
    <t>Clifftop Run</t>
  </si>
  <si>
    <t>Mountain City Rally</t>
  </si>
  <si>
    <t>Citadel Clash</t>
  </si>
  <si>
    <t>King's Highway</t>
  </si>
  <si>
    <t>Vehicles of Asphalt 8: Airborne</t>
  </si>
  <si>
    <t>Table &amp; Data by Rookie Vee; layout heavily based on the table created and once shared by Dr. Martin Kneip.</t>
  </si>
  <si>
    <t>◊</t>
  </si>
  <si>
    <t>TVR Sagaris Special Edition</t>
  </si>
  <si>
    <t>Engine Box 5</t>
  </si>
  <si>
    <t>Old Mastery Rewards - v4.0.2b</t>
  </si>
  <si>
    <t>#1|CarDef_Dodge_Dart_RS|4348454154454E47494E450300000070F0080F00000000E8170000a8966402b90b00001009cd0f5009cd0f000000000700000001000000000000000000000000000000000000000800000000000001000000000080fc430080fc4301000000000000000000000000000000000000000000000000000000000000000000803f00000000040000002821672534216725342167250000000000000000908e211a000000000000000001010000d0a7a20dffffffff01000000fa000000a50000005500000000000000c63f9e2c0000000080ec91510000000004000000ffffffff000000000000000000000000000000000000000000000000000000000000000000000000000000000000000000000000650ce7ae00000000ffffffffffffffff0400000000000000ffffffff000000000000000000000000190000004a9f912c000000000cec912c0000000004000000ffffffff000000000000000000000000000000000000000000000000000000000000000000000000000000000000000000000000d90ce7ae00000000ffffffffffffffff0400000000000000ffffffff0000000000000000000000000080fc4300000000a8966402ba0b000050f3cc0fd0f3cc0f00000000070000000100000000000000000000000000000000000000080000000000000100000000008005440080054402000000000000000000000000000000000000000000000000000000000000000000803f00000000040000006821672574216725742167250000000000000000908e211a000000000000000001010000d0a7a20db90b000002000000fa000000a500000055000000000000006e3c9e2c0000000028ef91510000000004000000ffffffff000000000000000000000000000000000000000000000000000000000000000000000000000000000000000000000000fd0fe7ae00000000ffffffffffffffff0400000000000000ffffffff00000000000000000000000019000000f29d912c00000000b4ee912c0000000004000000ffffffff000000000000000000000000000000000000000000000000000000000000000000000000000000000000000000000000710ee7ae00000000ffffffffffffffff0400000000000000ffffffff0000000000000000000000000000034400000000a8966402bb0b000050f7cc0f90f7cc0f0700000007000000010000000000000000000000000000000000000008000000000000010000000000800a4400800a4403000000000000000000000000000000000000000000000000000000000000000000803f00000000040000005822672564226725642267250000000000000000908e211a000000000000000001010000d0a7a20dba0b000003000000fa000000a50000005500000000000000963a9e2c00000000d0e991510000000004000000ffffffff0000000000000000000000000000000000000000000000000000000000000000000000000000000000000000000000009509e7ae00000000ffffffffffffffff0400000000000000ffffffff000000000000000000000000190000001a9a912c000000005ce9912c0000000004000000ffffffff0000000000000000000000000000000000000000000000000000000000000000000000000000000000000000000000000908e7ae00000000ffffffffffffffff0400000000000000ffffffff00000000000000000000000000c0074401000000a8966402bc0b0000d0facc0fd0fbcc0f0600000007000000010000000000000000000000000000000000000008000000000000010000000000400f4400400f4404000000000000000000000000000000000000000000000000000000000000000000803f0000000002000000c8236725d4236725d42367250000000000000000908e211a000000000000000001010000d0a7a20dbb0b000004000000fa000000a500000055000000050000003e93912c0000000078e8d12c0000000004000000ffffffff0000000000000000000000000000000000000000000000000000000000000000000000000000000000000000000000002d0be7ae00000000ffffffffffffffff0400000002000000ffffffff0000000000000000000000000000000082389e2c00000000c4eb91510000000004000000ffffffff000000000000000000000000000000000000000000000000000000000000000000000000000000000000000000000000a10be7ae00000000ffffffffffffffff0400000000000000ffffffff00000000000000000000000000800c4401000000a8966402bd0b00005011cd0fd011cd0f07000000070000000100000000000000000000000000000000000000080000000000000100000000000017440000174405000000000000000000000000000000000000000000000000000000000000000000803f0000000002000000d8236725e4236725e42367250000000000000000908e211a000000000000000001010000d0a7a20dbc0b000005000000fa000000a50000005500000000000000a6399e2c00000000e0ea91510000000004000000ffffffff000000000000000000000000000000000000000000000000000000000000000000000000000000000000000000000000c50ae7ae00000000ffffffffffffffff0400000000000000ffffffff000000000000000000000000190000002a99912c000000006cea912c0000000004000000ffffffff0000000000000000000000000000000000000000000000000000000000000000000000000000000000000000000000003905e7ae00000000ffffffffffffffff0400000000000000ffffffff0000000000000000000000000040114401000000a8966402be0b000010ffcc0f50ffcc0f0000000007000000010000000000000000000000000000000000000008000000000000010000000000001a4400001a4406000000000000000000000000000000000000000000000000000000000000000000803f00000000020000001825672524256725242567250000000000000000908e211a000000000000000001010000d0a7a20dbd0b000006000000fa000000a50000005500000000000000ce379e2c0000000088e491510000000004000000ffffffff0000000000000000000000000000000000000000000000000000000000000000000000000000000000000000000000005d04e7ae00000000ffffffffffffffff0400000000000000ffffffff000000000000000000000000190000005297912c0000000014e4912c0000000004000000ffffffff000000000000000000000000000000000000000000000000000000000000000000000000000000000000000000000000d104e7ae00000000ffffffffffffffff0400000000000000ffffffff0000000000000000000000000040164401000000a8966402bf0b000010c9cc0f50c9cc0f00000000070000000100000000000000000000000000000000000000080000000000000100000000000021440000214407000000000000000000000000000000000000000000000000000000000000000000803f0000000002000000d8256725e4256725e42567250000000000000000908e211a000000000000000001010000d0a7a20dbe0b000007000000fa000000a5000000550000000000000076349e2c0000000030e791510000000004000000ffffffff000000000000000000000000000000000000000000000000000000000000000000000000000000000000000000000000f507e7ae00000000ffffffffffffffff0400000000000000ffffffff00000000000000000000000019000000fa95912c00000000bce6912c0000000004000000ffffffff0000000000000000000000000000000000000000000000000000000000000000000000000000000000000000000000006906e7ae00000000ffffffffffffffff0400000000000000ffffffff00000000000000000000000000001d4401000000a8966402c00b00005011cd0f9011cd0f0600000007000000010000000000000000000000000000000000000008000000000000010000000000c0274400c0274408000000000000000000000000000000000000000000000000000000000000000000803f0000000001000000a8266725b4266725b42667250000000000000000908e211a000000000000000001010000d0a7a20dbf0b000008000000fa000000a500000055000000050000009e9a912c00000000d8e1d12c0000000004000000ffffffff0000000000000000000000000000000000000000000000000000000000000000000000000000000000000000000000008d01e7ae00000000ffffffffffffffff040000000c000000ffffffff0000000000000000000000000000000062329e2c0000000024e191510000000004000000ffffffff0000000000000000000000000000000000000000000000000000000000000000000000000000000000000000000000000100e7ae00000000ffffffffffffffff0400000000000000ffffffff00000000000000000000000000c0234401000000a8966402c10b000050f3cc0fd0f3cc0f0000000007000000010000000000000000000000000000000000000008000000000000010000000000c02e4400c02e4409000000000000000000000000000000000000000000000000000000000000000000803f00000000010000004826672554266725542667250000000000000000908e211a000000000000000001010000d0a7a20dc00b000009000000fa000000a5000000550000000000000006339e2c0000000040e091510000000004000000ffffffff0000000000000000000000000000000000000000000000000000000000000000000000000000000000000000000000002503e7ae00000000ffffffffffffffff0400000000000000ffffffff000000000000000000000000190000008a90912c00000000cce3912c0000000004000000ffffffff0000000000000000000000000000000000000000000000000000000000000000000000000000000000000000000000009903e7ae00000000ffffffffffffffff0400000000000000ffffffff00000000000000000000000000802a4401000000a8966402c20b0000d001cd0f5002cd0f0700000007000000010000000000000000000000000000000000000008000000000000010000000000403844004038440a000000000000000000000000000000000000000000000000000000000000000000803f00000000010000003827672544276725442767250000000000000000908e211a000000000000000001010000d0a7a20dc10b00000a000000fa000000a50000005500000000000000ae319e2c00000000e8e291510000000004000000ffffffff000000000000000000000000000000000000000000000000000000000000000000000000000000000000000000000000bd02e7ae00000000ffffffffffffffff0400000000000000ffffffff000000000000000000000000190000003291912c0000000074e2912c0000000004000000ffffffff00000000000000000000000000000000000000000000000000000000000000000000000000000000000000000000000031fde6ae00000000ffffffffffffffff0400000000000000ffffffff0000000000000000000000000040314401000000a8966402c30b000050c6cc0f90c6cc0f0000000007000000010000000000000000000000000000000000000008000000000000010000000000c03d4400c03d440b000000000000000000000000000000000000000000000000000000000000000000803f00000000010000005827672564276725642767250000000000000000908e211a000000000000000001010000d0a7a20dc20b00000b000000fa000000a50000005500000000000000d6cf9f2c00000000901c90510000000004000000ffffffff00000000000000000000000000000000000000000000000000000000000000000000000000000000000000000000000055fce6ae00000000ffffffffffffffff0400000000000000ffffffff000000000000000000000000190000005a6f902c000000001c1c902c0000000004000000ffffffff000000000000000000000000000000000000000000000000000000000000000000000000000000000000000000000000c9fce6ae00000000ffffffffffffffff0400000000000000ffffffff0000000000000000000000000040384401000000a8966402c40b0000d0c3cc0f90c4cc0f0700000007000000010000000000000000000000000000000000000008000000000000010000000000404144004041440c000000000000000000000000000000000000000000000000000000000000000000803f00000000000000006827672574276725742767250000000000000000908e211a000000000000000001010000d0a7a20dc30b00000c000000fa000000a500000055000000090000007e44902c00000000381fd02d0000000004000000ffffffff000000000000000000000000000000000000000000000000000000000000000000000000000000000000000000000000edffe6ae00000000ffffffffffffffff0400000000000000ffffffff00000000000000000000000000000000c2cd9f2c00000000841e90510000000004000000ffffffff00000000000000000000000000000000000000000000000000000000000000000000000000000000000000000000000061fee6ae00000000ffffffffffffffff0400000000000000ffffffff00000000000000000000000000803b4401000000a8966402c50b000050f7cc0fd0f7cc0f0600000007000000010000000000000000000000000000000000000008000000000000010000000000804444008044440d000000000000000000000000000000000000000000000000000000000000000000803f000000000000000098276725a4276725a42767250000000000000000908e211a000000000000000001010000d0a7a20dc40b00000d000000fa000000a50000005500000000000000e6ca9f2c00000000a01990510000000004000000ffffffff00000000000000000000000000000000000000000000000000000000000000000000000000000000000000000000000085f9e6ae00000000ffffffffffffffff0400000000000000ffffffff000000000000000000000000190000006a6a902c000000002c19902c0000000004000000ffffffff000000000000000000000000000000000000000000000000000000000000000000000000000000000000000000000000f9f9e6ae00000000ffffffffffffffff0400000000000000ffffffff00000000000000000000000000c03e4401000000a8966402c60b000010facc0f90facc0f0000000007000000010000000000000000000000000000000000000008000000000000010000000000c0474400c047440e000000000000000000000000000000000000000000000000000000000000000000803f0000000000000000681b0b0f741b0b0f741b0b0f0000000000000000908e211a000000000000000001010000d0a7a20dc50b00000e000000fa000000a500000055000000000000000ecb9f2c00000000481890510000000004000000ffffffff0000000000000000000000000000000000000000000000000000000000000000000000000000000000000000000000001dfbe6ae00000000ffffffffffffffff0400000000000000ffffffff000000000000000000000000190000009268902c00000000d41b902c0000000004000000ffffffff00000000000000000000000000000000000000000000000000000000000000000000000000000000000000000000000091fbe6ae00000000ffffffffffffffff0400000000000000ffffffff0000000000000000000000000000424401000000a8966402c70b0000100ecd0f900ecd0f0700000007000000010000000000000000000000000000000000000008000000000000010000000000804b4400804b440f000000000000000000000000000000000000000000000000000000000000000000803f0000000000000000281d0b0f341d0b0f341d0b0f0000000000000000908e211a000000000000000001010000d0a7a20dc60b00000f000000fa000000a50000005500000004000000b6f9912c00000000f01a10200000000004000000ffffffff000000000000000000000000000000000000000000000000000000000000000000000000000000000000000000000000b5fae6ae00000000ffffffffffffffff0400000000000000ffffffff000000000000000000000000000000003ac99f2c000000007c1a90510000000004000000ffffffff00000000000000000000000000000000000000000000000000000000000000000000000000000000000000000000000029f5e6ae00000000ffffffffffffffff0400000000000000ffffffff0000000000000000000000000080454401000000</t>
  </si>
  <si>
    <t>#2|CarDef_Renault_Dezir|4348454154454E47494E4503000000D8360C1500000000E8170000a8966402c80b000050cbcc0f90cbcc0f00000000070000000100000000000000000000000000000000000000080000000000000100000000008000440080004401000000000000000000000000000000000000000000000000000000000000000000803f00000000040000002892ce1e3492ce1e3492ce1e0000000000000000d09c211a00000000000000000101000050c4c90fffffffff01000000fa000000a500000055000000000000005ef99a3600000000182a954b0000000004000000ffffffff000000000000000000000000000000000000000000000000000000000000000000000000000000000000000000000000cdcae3b400000000ffffffffffffffff0400000000000000ffffffff000000000000000000000000190000002259953600000000642a95360000000004000000ffffffff00000000000000000000000000000000000000000000000000000000000000000000000000000000000000000000000041c5e3b400000000ffffffffffffffff0400000000000000ffffffff0000000000000000000000000080004400000000a8966402c90b0000d0facc0f50fbcc0f0000000007000000010000000000000000000000000000000000000008000000000000010000000000800e4400800e4402000000000000000000000000000000000000000000000000000000000000000000803f0000000004000000f8cfef0604d0ef0604d0ef060000000000000000d09c211a00000000000000000101000050c4c90fc80b000002000000fa000000a50000005500000000000000c6f79a36000000008024954b0000000004000000ffffffff00000000000000000000000000000000000000000000000000000000000000000000000000000000000000000000000065c4e3b400000000ffffffffffffffff0400000000000000ffffffff000000000000000000000000190000004a579536000000000c2495360000000004000000ffffffff000000000000000000000000000000000000000000000000000000000000000000000000000000000000000000000000d9c4e3b400000000ffffffffffffffff0400000000000000ffffffff00000000000000000000000000c00b4400000000a8966402ca0b0000d0c3cc0f10c4cc0f0600000007000000010000000000000000000000000000000000000008000000000000010000000000001a4400001a4403000000000000000000000000000000000000000000000000000000000000000000803f0000000004000000581ffc1e641ffc1e641ffc1e0000000000000000d09c211a00000000000000000101000050c4c90fc90b000003000000fa000000a500000055000000000000006ef49a36000000002827954b0000000004000000ffffffff000000000000000000000000000000000000000000000000000000000000000000000000000000000000000000000000fdc7e3b400000000ffffffffffffffff0400000000000000ffffffff00000000000000000000000019000000f255953600000000b42695360000000004000000ffffffff00000000000000000000000000000000000000000000000000000000000000000000000000000000000000000000000071c6e3b400000000ffffffffffffffff0400000000000000ffffffff0000000000000000000000000000174401000000a8966402cb0b000050f7cc0f90f7cc0f00000000070000000100000000000000000000000000000000000000080000000000000100000000008025440080254404000000000000000000000000000000000000000000000000000000000000000000803f00000000020000003887e5024487e5024487e5020000000000000000d09c211a00000000000000000101000050c4c90fca0b000004000000fa000000a50000005500000005000000965a953600000000d021d5360000000004000000ffffffff00000000000000000000000000000000000000000000000000000000000000000000000000000000000000000000000095c1e3b400000000ffffffffffffffff0400000002000000ffffffff000000000000000000000000000000001af29a36000000005c21954b0000000004000000ffffffff00000000000000000000000000000000000000000000000000000000000000000000000000000000000000000000000009c0e3b400000000ffffffffffffffff0400000000000000ffffffff0000000000000000000000000040224401000000a8966402cc0b0000d001cd0f5002cd0f07000000070000000100000000000000000000000000000000000000080000000000000100000000008034440080344405000000000000000000000000000000000000000000000000000000000000000000803f0000000002000000e838e102f438e102f438e1020000000000000000d09c211a00000000000000000101000050c4c90fcb0b000005000000fa000000a500000055000000000000003ef39a36000000007820954b0000000004000000ffffffff0000000000000000000000000000000000000000000000000000000000000000000000000000000000000000000000002dc3e3b400000000ffffffffffffffff0400000000000000ffffffff000000000000000000000000190000008250953600000000c42395360000000004000000ffffffff000000000000000000000000000000000000000000000000000000000000000000000000000000000000000000000000a1c3e3b400000000ffffffffffffffff0400000000000000ffffffff00000000000000000000000000802d4401000000a8966402cd0b0000100ecd0f100fcd0f0000000007000000010000000000000000000000000000000000000008000000000000010000000000c03c4400c03c4406000000000000000000000000000000000000000000000000000000000000000000803f000000000200000038edbc0f44edbc0f44edbc0f0000000000000000d09c211a00000000000000000101000050c4c90fcc0b000006000000fa000000a50000005500000000000000a6f19a3600000000e022954b0000000004000000ffffffff000000000000000000000000000000000000000000000000000000000000000000000000000000000000000000000000c5c2e3b400000000ffffffffffffffff0400000000000000ffffffff000000000000000000000000190000002a519536000000006c2295360000000004000000ffffffff00000000000000000000000000000000000000000000000000000000000000000000000000000000000000000000000039bde3b400000000ffffffffffffffff0400000000000000ffffffff0000000000000000000000000040384401000000a8966402ce0b000050f3cc0fd0f3cc0f0600000007000000010000000000000000000000000000000000000008000000000000010000000000404d4400404d4407000000000000000000000000000000000000000000000000000000000000000000803f000000000200000098380b0fa4380b0fa4380b0f0000000000000000d09c211a00000000000000000101000050c4c90fcd0b0000070000002c010000c80000006400000000000000ce6f8a3600000000885c95cc0000000004000000ffffffff0000000000000000000000000000000000000000000000000000000000000000000000000000000000000000000000005dbce3b400000000ffffffffffffffff0400000000000000ffffffff00000000000000000000000019000000522f953600000000145c95360000000004000000ffffffff000000000000000000000000000000000000000000000000000000000000000000000000000000000000000000000000d1bce3b400000000ffffffffffffffff0400000000000000ffffffff0000000000000000000000000040484401000000a8966402cf0b000010ffcc0fd0ffcc0f0000000007000000010000000000000000000000000000000000000008000000000000010000000000c05d4400c05d4408000000000000000000000000000000000000000000000000000000000000000000803f00000000010000008892ce1e9492ce1e9492ce1e0000000000000000d09c211a00000000000000000101000050c4c90fce0b0000080000002c010000c800000064000000050000007624953600000000305fd5360000000004000000ffffffff000000000000000000000000000000000000000000000000000000000000000000000000000000000000000000000000f5bfe3b400000000ffffffffffffffff040000000c000000ffffffff00000000000000000000000000000000fa6d8a3600000000bc5e95cc0000000004000000ffffffff00000000000000000000000000000000000000000000000000000000000000000000000000000000000000000000000069bee3b400000000ffffffffffffffff0400000000000000ffffffff0000000000000000000000000040584401000000a8966402d00b00005011cd0f9011cd0f0700000007000000010000000000000000000000000000000000000008000000000000010000000000006e4400006e4409000000000000000000000000000000000000000000000000000000000000000000803f0000000001000000a8befe1eb4befe1eb4befe1e0000000000000000d09c211a00000000000000000101000050c4c90fcf0b0000090000002c010000c800000064000000000000009e6a8a3600000000d85995cc0000000004000000ffffffff0000000000000000000000000000000000000000000000000000000000000000000000000000000000000000000000008db9e3b400000000ffffffffffffffff0400000000000000ffffffff00000000000000000000000019000000622a953600000000245995360000000004000000ffffffff00000000000000000000000000000000000000000000000000000000000000000000000000000000000000000000000001b8e3b400000000ffffffffffffffff0400000000000000ffffffff0000000000000000000000000040684401000000a8966402d10b0000d001cd0f1002cd0f0600000007000000010000000000000000000000000000000000000008000000000000010000000000208144002081440a000000000000000000000000000000000000000000000000000000000000000000803f000000000100000038955e2544955e2544955e250000000000000000d09c211a00000000000000000101000050c4c90fd00b00000a0000002c010000c80000006400000000000000066b8a3600000000405895cc0000000004000000ffffffff00000000000000000000000000000000000000000000000000000000000000000000000000000000000000000000000025bbe3b400000000ffffffffffffffff0400000000000000ffffffff000000000000000000000000190000008a28953600000000cc5b95360000000004000000ffffffff00000000000000000000000000000000000000000000000000000000000000000000000000000000000000000000000099bbe3b400000000ffffffffffffffff0400000000000000ffffffff0000000000000000000000000040784401000000a8966402d20b000010c9cc0f90c9cc0f0000000007000000010000000000000000000000000000000000000008000000000000010000000000208844002088440b000000000000000000000000000000000000000000000000000000000000000000803f000000000100000058955e2564955e2564955e250000000000000000d09c211a00000000000000000101000050c4c90fd10b00000b0000002c010000c80000006400000000000000ae698a3600000000e85a95cc0000000004000000ffffffff000000000000000000000000000000000000000000000000000000000000000000000000000000000000000000000000bdbae3b400000000ffffffffffffffff0400000000000000ffffffff000000000000000000000000190000003229953600000000745a95360000000004000000ffffffff00000000000000000000000000000000000000000000000000000000000000000000000000000000000000000000000031b5e3b400000000ffffffffffffffff0400000000000000ffffffff0000000000000000000000000020844401000000a8966402d30b000050c6cc0f90c6cc0f0600000007000000010000000000000000000000000000000000000008000000000000010000000000008d4400008d440c000000000000000000000000000000000000000000000000000000000000000000803f0000000000000000b8955e25c4955e25c4955e250000000000000000d09c211a00000000000000000101000050c4c90fd20b00000c0000002c010000c80000006400000009000000d60f9536000000009054d5370000000004000000ffffffff00000000000000000000000000000000000000000000000000000000000000000000000000000000000000000000000055b4e3b400000000ffffffffffffffff0400000000000000ffffffff000000000000000000000000000000005a678a36000000001c5495cc0000000004000000ffffffff000000000000000000000000000000000000000000000000000000000000000000000000000000000000000000000000c9b4e3b400000000ffffffffffffffff0400000000000000ffffffff00000000000000000000000000e0884401000000a8966402d40b000050f3cc0fd0f3cc0f0000000007000000010000000000000000000000000000000000000008000000000000010000000000e0914400e091440d000000000000000000000000000000000000000000000000000000000000000000803f000000000000000078965e2584965e2584965e250000000000000000d09c211a00000000000000000101000050c4c90fd30b00000d0000005e010000e600000073000000000000007ec4bb3600000000395795410000000004000000ffffffff000000000000000000000000000000000000000000000000000000000000000000000000000000000000000000000000edb7e3b400000000ffffffffffffffff0400000000000000ffffffff00000000000000000000000019000000c225953600000000845695360000000004000000ffffffff00000000000000000000000000000000000000000000000000000000000000000000000000000000000000000000000061b6e3b400000000ffffffffffffffff0400000000000000ffffffff00000000000000000000000000a08d4401000000a8966402d50b000010ffcc0f1000cd0f0600000007000000010000000000000000000000000000000000000008000000000000010000000000c0964400c096440e000000000000000000000000000000000000000000000000000000000000000000803f0000000000000000f8a15e2504a25e2504a25e250000000000000000d09c211a00000000000000000101000050c4c90fd40b00000e0000005e010000e60000007300000000000000e6c2bb3600000000a15195410000000004000000ffffffff00000000000000000000000000000000000000000000000000000000000000000000000000000000000000000000000085b1e3b400000000ffffffffffffffff0400000000000000ffffffff000000000000000000000000190000006a229536000000002c5195360000000004000000ffffffff000000000000000000000000000000000000000000000000000000000000000000000000000000000000000000000000f9b1e3b400000000ffffffffffffffff0400000000000000ffffffff0000000000000000000000000060924401000000a8966402d60b0000d001cd0f1002cd0f0600000007000000010000000000000000000000000000000000000008000000000000010000000000809b4400809b440f000000000000000000000000000000000000000000000000000000000000000000803f0000000000000000b8a95e25c4a95e25c4a95e250000000000000000d09c211a00000000000000000101000050c4c90fd50b00000f0000005e010000e600000073000000040000000eb39436000000004850153a0000000004000000ffffffff0000000000000000000000000000000000000000000000000000000000000000000000000000000000000000000000001db3e3b400000000ffffffffffffffff0400000000000000ffffffff0000000000000000000000000000000092c0bb3600000000d55395410000000004000000ffffffff00000000000000000000000000000000000000000000000000000000000000000000000000000000000000000000000091b3e3b400000000ffffffffffffffff0400000000000000ffffffff0000000000000000000000000000974401000000</t>
  </si>
  <si>
    <t>#3|CarDef_Ford_F150|4348454154454E47494E4503000000500AAD1700000000E8170000a8966402d70b000050f7cc0fd0f7cc0f000000000700000001000000000000000000000000000000000000000800000000000001000000000000fd430000fd4301000000000000000000000000000000000000000000000000000000000000000000803f000000000400000068b15e2574b15e2574b15e25000000000000000050ae211a00000000000000000101000050b5a20dffffffff01000000fa000000a5000000550000000000000026c43b3400000000601734490000000004000000ffffffff00000000000000000000000000000000000000000000000000000000000000000000000000000000000000000000000045f642b600000000ffffffffffffffff0400000000000000ffffffff00000000000000000000000019000000aa65343400000000ec1634340000000004000000ffffffff000000000000000000000000000000000000000000000000000000000000000000000000000000000000000000000000b9f642b600000000ffffffffffffffff0400000000000000ffffffff0000000000000000000000000000fd4300000000a8966402d80b0000d0c3cc0f10c4cc0f0600000007000000010000000000000000000000000000000000000008000000000000010000000000c0084400c0084402000000000000000000000000000000000000000000000000000000000000000000803f000000000400000098b15e25a4b15e25a4b15e25000000000000000050ae211a00000000000000000101000050b5a20dd70b000002000000fa000000a500000055000000000000004ec23b3400000000081134490000000004000000ffffffff000000000000000000000000000000000000000000000000000000000000000000000000000000000000000000000000ddf142b600000000ffffffffffffffff0400000000000000ffffffff00000000000000000000000019000000d263343400000000941034340000000004000000ffffffff00000000000000000000000000000000000000000000000000000000000000000000000000000000000000000000000051f042b600000000ffffffffffffffff0400000000000000ffffffff0000000000000000000000000000064400000000a8966402d90b00005011cd0f9011cd0f00000000070000000100000000000000000000000000000000000000080000000000000100000000004010440040104403000000000000000000000000000000000000000000000000000000000000000000803f0000000004000000b8b65e25c4b65e25c4b65e25000000000000000050ae211a00000000000000000101000050b5a20dd80b000003000000fa000000a50000005500000000000000f6c03b3400000000b01334490000000004000000ffffffff00000000000000000000000000000000000000000000000000000000000000000000000000000000000000000000000075f342b600000000ffffffffffffffff0400000000000000ffffffff000000000000000000000000190000007a603434000000003c1334340000000004000000ffffffff000000000000000000000000000000000000000000000000000000000000000000000000000000000000000000000000e9f342b600000000ffffffffffffffff0400000000000000ffffffff00000000000000000000000000800d4401000000a8966402da0b0000100ecd0fd00ecd0f07000000070000000100000000000000000000000000000000000000080000000000000100000000000018440000184404000000000000000000000000000000000000000000000000000000000000000000803f000000000200000038b65e2544b65e2544b65e25000000000000000050ae211a00000000000000000101000050b5a20dd90b000004000000fa000000a500000055000000050000001e69343400000000581274340000000004000000ffffffff0000000000000000000000000000000000000000000000000000000000000000000000000000000000000000000000000ded42b600000000ffffffffffffffff0400000002000000ffffffff00000000000000000000000000000000e2de3b3400000000a40d34490000000004000000ffffffff00000000000000000000000000000000000000000000000000000000000000000000000000000000000000000000000081ed42b600000000ffffffffffffffff0400000000000000ffffffff0000000000000000000000000000154401000000a8966402db0b000050f3cc0f90f3cc0f0600000007000000010000000000000000000000000000000000000008000000000000010000000000c0224400c0224405000000000000000000000000000000000000000000000000000000000000000000803f000000000200000078b65e2584b65e2584b65e25000000000000000050ae211a00000000000000000101000050b5a20dda0b0000050000002c010000c80000006400000000000000863f2b3400000000c00c34ce0000000004000000ffffffff000000000000000000000000000000000000000000000000000000000000000000000000000000000000000000000000a5ec42b600000000ffffffffffffffff0400000000000000ffffffff000000000000000000000000190000000a7f3434000000004c0c34340000000004000000ffffffff00000000000000000000000000000000000000000000000000000000000000000000000000000000000000000000000019ef42b600000000ffffffffffffffff0400000000000000ffffffff00000000000000000000000000801c4401000000a8966402dc0b000050cbcc0fd0cbcc0f00000000070000000100000000000000000000000000000000000000080000000000000100000000008028440080284406000000000000000000000000000000000000000000000000000000000000000000803f0000000002000000f8ba5e2504bb5e2504bb5e25000000000000000050ae211a00000000000000000101000050b5a20ddb0b0000060000002c010000c800000064000000000000002e3c2b3400000000680f34ce0000000004000000ffffffff0000000000000000000000000000000000000000000000000000000000000000000000000000000000000000000000003dee42b600000000ffffffffffffffff0400000000000000ffffffff00000000000000000000000019000000b27d343400000000f40e34340000000004000000ffffffff000000000000000000000000000000000000000000000000000000000000000000000000000000000000000000000000b1ee42b600000000ffffffffffffffff0400000000000000ffffffff0000000000000000000000000080244401000000a8966402dd0b00001009cd0f5009cd0f0700000007000000010000000000000000000000000000000000000008000000000000010000000000c0334400c0334407000000000000000000000000000000000000000000000000000000000000000000803f000000000200000008bb5e2514bb5e2514bb5e25000000000000000050ae211a00000000000000000101000050b5a20ddc0b0000070000002c010000c80000006400000000000000563a2b3400000000100934ce0000000004000000ffffffff000000000000000000000000000000000000000000000000000000000000000000000000000000000000000000000000d5e942b600000000ffffffffffffffff0400000000000000ffffffff00000000000000000000000019000000da7b3434000000009c0834340000000004000000ffffffff00000000000000000000000000000000000000000000000000000000000000000000000000000000000000000000000049e842b600000000ffffffffffffffff0400000000000000ffffffff00000000000000000000000000402f4401000000a8966402de0b000010c9cc0f50c9cc0f0000000007000000010000000000000000000000000000000000000008000000000000010000000000c03e4400c03e4408000000000000000000000000000000000000000000000000000000000000000000803f000000000100000018bb5e2524bb5e2524bb5e25000000000000000050ae211a00000000000000000101000050b5a20ddd0b0000080000002c010000c80000006400000005000000fe70343400000000b80b74340000000004000000ffffffff0000000000000000000000000000000000000000000000000000000000000000000000000000000000000000000000006deb42b600000000ffffffffffffffff040000000c000000ffffffff0000000000000000000000000000000042382b3400000000040b34ce0000000004000000ffffffff000000000000000000000000000000000000000000000000000000000000000000000000000000000000000000000000e1eb42b600000000ffffffffffffffff0400000000000000ffffffff00000000000000000000000000003a4401000000a8966402df0b000090c1cc0fd0c1cc0f0600000007000000010000000000000000000000000000000000000008000000000000010000000000c0494400c0494409000000000000000000000000000000000000000000000000000000000000000000803f000000000100000038ba5e2544ba5e2544ba5e25000000000000000050ae211a00000000000000000101000050b5a20dde0b0000090000002c010000c8000000640000000000000066392b3400000000200a34ce0000000004000000ffffffff00000000000000000000000000000000000000000000000000000000000000000000000000000000000000000000000005e542b600000000ffffffffffffffff0400000000000000ffffffff00000000000000000000000019000000ea76343400000000ac0534340000000004000000ffffffff00000000000000000000000000000000000000000000000000000000000000000000000000000000000000000000000079e542b600000000ffffffffffffffff0400000000000000ffffffff00000000000000000000000000c0444401000000a8966402e00b000050cbcc0f90cbcc0f0600000007000000010000000000000000000000000000000000000008000000000000010000000000c0574400c057440a000000000000000000000000000000000000000000000000000000000000000000803f000000000100000048ba5e2554ba5e2554ba5e25000000000000000050ae211a00000000000000000101000050b5a20ddf0b00000a0000005e010000e600000073000000000000008e971a3400000000c90434430000000004000000ffffffff0000000000000000000000000000000000000000000000000000000000000000000000000000000000000000000000009de442b600000000ffffffffffffffff0400000000000000ffffffff000000000000000000000000190000001277343400000000540434340000000004000000ffffffff00000000000000000000000000000000000000000000000000000000000000000000000000000000000000000000000011e742b600000000ffffffffffffffff0400000000000000ffffffff00000000000000000000000000804f4401000000a8966402e10b0000d0facc0f10fbcc0f0000000007000000010000000000000000000000000000000000000008000000000000010000000000006144000061440b000000000000000000000000000000000000000000000000000000000000000000803f000000000100000058ba5e2564ba5e2564ba5e25000000000000000050ae211a00000000000000000101000050b5a20de00b00000b0000005e010000e6000000730000000000000036941a3400000000710734430000000004000000ffffffff00000000000000000000000000000000000000000000000000000000000000000000000000000000000000000000000035e642b600000000ffffffffffffffff0400000000000000ffffffff00000000000000000000000019000000ba75343400000000fc0634340000000004000000ffffffff000000000000000000000000000000000000000000000000000000000000000000000000000000000000000000000000a9e642b600000000ffffffffffffffff0400000000000000ffffffff00000000000000000000000000805a4401000000a8966402e20b000010facc0f50facc0f0700000007000000010000000000000000000000000000000000000008000000000000010000000000806944008069440c000000000000000000000000000000000000000000000000000000000000000000803f000000000000000078ba5e2584ba5e2584ba5e25000000000000000050ae211a00000000000000000101000050b5a20de10b00000c0000005e010000e600000073000000090000005e223434000000001801b4360000000004000000ffffffff000000000000000000000000000000000000000000000000000000000000000000000000000000000000000000000000cde142b600000000ffffffffffffffff0400000000000000ffffffff0000000000000000000000000000000022921a3400000000650134430000000004000000ffffffff00000000000000000000000000000000000000000000000000000000000000000000000000000000000000000000000041e042b600000000ffffffffffffffff0400000000000000ffffffff00000000000000000000000000c0624401000000a8966402e30b0000d0c3cc0f90c4cc0f0000000007000000010000000000000000000000000000000000000008000000000000010000000000007244000072440d000000000000000000000000000000000000000000000000000000000000000000803f000000000000000028bb5e2534bb5e2534bb5e25000000000000000050ae211a00000000000000000101000050b5a20de20b00000d0000005e010000e60000007300000000000000c6901a3400000000810334430000000004000000ffffffff00000000000000000000000000000000000000000000000000000000000000000000000000000000000000000000000065e342b600000000ffffffffffffffff0400000000000000ffffffff000000000000000000000000190000004a703434000000000c0334340000000004000000ffffffff000000000000000000000000000000000000000000000000000000000000000000000000000000000000000000000000d9e342b600000000ffffffffffffffff0400000000000000ffffffff00000000000000000000000000006b4401000000a8966402e40b000050c6cc0fd0c6cc0f0000000007000000010000000000000000000000000000000000000008000000000000010000000000807a4400807a440e000000000000000000000000000000000000000000000000000000000000000000803f000000000000000038aa5e2544aa5e2544aa5e25000000000000000050ae211a00000000000000000101000050b5a20de30b00000e0000005e010000e600000073000000000000006e911a3400000000290234430000000004000000ffffffff000000000000000000000000000000000000000000000000000000000000000000000000000000000000000000000000fde242b600000000ffffffffffffffff0400000000000000ffffffff00000000000000000000000019000000f24e343400000000b43d34340000000004000000ffffffff00000000000000000000000000000000000000000000000000000000000000000000000000000000000000000000000071dd42b600000000ffffffffffffffff0400000000000000ffffffff0000000000000000000000000040734401000000a8966402e50b000010ffcc0f1000cd0f0600000007000000010000000000000000000000000000000000000008000000000000010000000000608144006081440f000000000000000000000000000000000000000000000000000000000000000000803f000000000000000008ab5e2514ab5e2514ab5e25000000000000000050ae211a00000000000000000101000050b5a20de40b00000f0000009001000009010000820000000400000096df353400000000d03cb4380000000004000000ffffffff00000000000000000000000000000000000000000000000000000000000000000000000000000000000000000000000095dc42b600000000ffffffffffffffff0400000000000000ffffffff000000000000000000000000000000001acf0a34000000005d3c34c00000000004000000ffffffff00000000000000000000000000000000000000000000000000000000000000000000000000000000000000000000000009df42b600000000ffffffffffffffff0400000000000000ffffffff00000000000000000000000000407b4401000000</t>
  </si>
  <si>
    <t>#4|CarDef_Audi_R8_etron|4348454154454E47494E4503000000F076061500000000E8170000a8966402e60b0000100ecd0f500ecd0f0000000007000000010000000000000000000000000000000000000008000000000000010000000000c0034400c0034401000000000000000000000000000000000000000000000000000000000000000000803f0000000004000000a8b65e25b4b65e25b4b65e250000000000000000508e211a00000000000000000101000050f7f30dffffffff01000000fa000000a5000000550000000000000046b9903600000000006a9f4b0000000004000000ffffffff000000000000000000000000000000000000000000000000000000000000000000000000000000000000000000000000e58ae9b400000000ffffffffffffffff0400000000000000ffffffff00000000000000000000000019000000ca169f36000000008c659f360000000004000000ffffffff0000000000000000000000000000000000000000000000000000000000000000000000000000000000000000000000005985e9b400000000ffffffffffffffff0400000000000000ffffffff00000000000000000000000000c0034400000000a8966402e70b0000d0facc0f10fbcc0f0700000007000000010000000000000000000000000000000000000008000000000000010000000000c00b4400c00b4402000000000000000000000000000000000000000000000000000000000000000000803f0000000004000000c8b65e25d4b65e25d4b65e250000000000000000508e211a00000000000000000101000050f7f30de60b000002000000fa000000a50000005500000000000000eeb7903600000000a8649f4b0000000004000000ffffffff0000000000000000000000000000000000000000000000000000000000000000000000000000000000000000000000007d84e9b400000000ffffffffffffffff0400000000000000ffffffff0000000000000000000000001900000072179f360000000034649f360000000004000000ffffffff000000000000000000000000000000000000000000000000000000000000000000000000000000000000000000000000f184e9b400000000ffffffffffffffff0400000000000000ffffffff0000000000000000000000000000094400000000a8966402e80b000050f3cc0fd0f3cc0f00000000070000000100000000000000000000000000000000000000080000000000000100000000000011440000114403000000000000000000000000000000000000000000000000000000000000000000803f0000000004000000d8b65e25e4b65e25e4b65e250000000000000000508e211a00000000000000000101000050f7f30de70b000003000000fa000000a5000000550000000000000016b490360000000050679f4b0000000004000000ffffffff0000000000000000000000000000000000000000000000000000000000000000000000000000000000000000000000001586e9b400000000ffffffffffffffff0400000000000000ffffffff000000000000000000000000190000009a159f3600000000dc669f360000000004000000ffffffff0000000000000000000000000000000000000000000000000000000000000000000000000000000000000000000000008986e9b400000000ffffffffffffffff0400000000000000ffffffff00000000000000000000000000400e4401000000a8966402e90b000010ffcc0f1000cd0f06000000070000000100000000000000000000000000000000000000080000000000000100000000008016440080164404000000000000000000000000000000000000000000000000000000000000000000803f0000000002000000e8ba5e25f4ba5e25f4ba5e250000000000000000508e211a00000000000000000101000050f7f30de80b000004000000fa000000a50000005500000005000000be1a9f3600000000f861df360000000004000000ffffffff000000000000000000000000000000000000000000000000000000000000000000000000000000000000000000000000ad81e9b400000000ffffffffffffffff0400000002000000ffffffff0000000000000000000000000000000002b290360000000044619f4b0000000004000000ffffffff0000000000000000000000000000000000000000000000000000000000000000000000000000000000000000000000002180e9b400000000ffffffffffffffff0400000000000000ffffffff0000000000000000000000000080134401000000a8966402ea0b000050f7cc0f90f7cc0f0700000007000000010000000000000000000000000000000000000008000000000000010000000000c01e4400c01e4405000000000000000000000000000000000000000000000000000000000000000000803f0000000002000000a8bb5e25b4bb5e25b4bb5e250000000000000000508e211a00000000000000000101000050f7f30de90b000005000000fa000000a5000000550000000000000026b390360000000060609f4b0000000004000000ffffffff0000000000000000000000000000000000000000000000000000000000000000000000000000000000000000000000004583e9b400000000ffffffffffffffff0400000000000000ffffffff00000000000000000000000019000000aa109f3600000000ec639f360000000004000000ffffffff000000000000000000000000000000000000000000000000000000000000000000000000000000000000000000000000b983e9b400000000ffffffffffffffff0400000000000000ffffffff00000000000000000000000000c0184401000000a8966402eb0b0000d0facc0fd0fbcc0f00000000070000000100000000000000000000000000000000000000080000000000000100000000008021440080214406000000000000000000000000000000000000000000000000000000000000000000803f000000000200000088bb5e2594bb5e2594bb5e250000000000000000508e211a00000000000000000101000050f7f30dea0b000006000000fa000000a500000055000000000000004eb190360000000008629f4b0000000004000000ffffffff000000000000000000000000000000000000000000000000000000000000000000000000000000000000000000000000dd82e9b400000000ffffffffffffffff0400000000000000ffffffff00000000000000000000000019000000d2ee9f3600000000949d9f360000000004000000ffffffff000000000000000000000000000000000000000000000000000000000000000000000000000000000000000000000000517de9b400000000ffffffffffffffff0400000000000000ffffffff00000000000000000000000000801d4401000000a8966402ec0b000010ffcc0f90ffcc0f0700000007000000010000000000000000000000000000000000000008000000000000010000000000c0284400c0284407000000000000000000000000000000000000000000000000000000000000000000803f0000000002000000b8bb5e25c4bb5e25c4bb5e250000000000000000508e211a00000000000000000101000050f7f30deb0b000007000000fa000000a50000005500000000000000f64f903600000000b09c9f4b0000000004000000ffffffff000000000000000000000000000000000000000000000000000000000000000000000000000000000000000000000000757ce9b400000000ffffffffffffffff0400000000000000ffffffff000000000000000000000000190000007aef9f36000000003c9c9f360000000004000000ffffffff000000000000000000000000000000000000000000000000000000000000000000000000000000000000000000000000e97ce9b400000000ffffffffffffffff0400000000000000ffffffff00000000000000000000000000c0244401000000a8966402ed0b000050f7cc0f90f7cc0f00000000070000000100000000000000000000000000000000000000080000000000000100000000004030440040304408000000000000000000000000000000000000000000000000000000000000000000803f0000000001000000c8bb5e25d4bb5e25d4bb5e250000000000000000508e211a00000000000000000101000050f7f30dec0b000008000000fa000000a500000055000000050000001ee49f3600000000589fdf360000000004000000ffffffff0000000000000000000000000000000000000000000000000000000000000000000000000000000000000000000000000d7ee9b400000000ffffffffffffffff040000000c000000ffffffff00000000000000000000000000000000e24d903600000000a49e9f4b0000000004000000ffffffff000000000000000000000000000000000000000000000000000000000000000000000000000000000000000000000000817ee9b400000000ffffffffffffffff0400000000000000ffffffff00000000000000000000000000002c4401000000a8966402ee0b00001009cd0f5009cd0f0600000007000000010000000000000000000000000000000000000008000000000000010000000000c0374400c0374409000000000000000000000000000000000000000000000000000000000000000000803f0000000001000000d8bb5e25e4bb5e25e4bb5e250000000000000000508e211a00000000000000000101000050f7f30ded0b000009000000fa000000a50000005500000000000000864a903600000000c0999f4b0000000004000000ffffffff000000000000000000000000000000000000000000000000000000000000000000000000000000000000000000000000a579e9b400000000ffffffffffffffff0400000000000000ffffffff000000000000000000000000190000000aea9f36000000004c999f360000000004000000ffffffff0000000000000000000000000000000000000000000000000000000000000000000000000000000000000000000000001978e9b400000000ffffffffffffffff0400000000000000ffffffff0000000000000000000000000040334401000000a8966402ef0b000010c9cc0f50c9cc0f0700000007000000010000000000000000000000000000000000000008000000000000010000000000004244000042440a000000000000000000000000000000000000000000000000000000000000000000803f0000000001000000e8bb5e25f4bb5e25f4bb5e250000000000000000508e211a00000000000000000101000050f7f30dee0b00000a000000fa000000a500000055000000000000002e4b90360000000068989f4b0000000004000000ffffffff0000000000000000000000000000000000000000000000000000000000000000000000000000000000000000000000003d7be9b400000000ffffffffffffffff0400000000000000ffffffff00000000000000000000000019000000b2e89f3600000000f49b9f360000000004000000ffffffff000000000000000000000000000000000000000000000000000000000000000000000000000000000000000000000000b17be9b400000000ffffffffffffffff0400000000000000ffffffff00000000000000000000000000803a4401000000a8966402f00b0000d001cd0f1002cd0f0000000007000000010000000000000000000000000000000000000008000000000000010000000000004844000048440b000000000000000000000000000000000000000000000000000000000000000000803f000000000100000008bc5e2514bc5e2514bc5e250000000000000000508e211a00000000000000000101000050f7f30def0b00000b000000fa000000a500000055000000000000005649903600000000109a9f4b0000000004000000ffffffff000000000000000000000000000000000000000000000000000000000000000000000000000000000000000000000000d57ae9b400000000ffffffffffffffff0400000000000000ffffffff00000000000000000000000019000000dae69f36000000009c959f360000000004000000ffffffff0000000000000000000000000000000000000000000000000000000000000000000000000000000000000000000000004975e9b400000000ffffffffffffffff0400000000000000ffffffff0000000000000000000000000040424401000000a8966402f10b000050cbcc0fd0cbcc0f0000000007000000010000000000000000000000000000000000000008000000000000010000000000c04b4400c04b440c000000000000000000000000000000000000000000000000000000000000000000803f000000000000000038bb5e2544bb5e2544bb5e250000000000000000508e211a00000000000000000101000050f7f30df00b00000c000000fa000000a50000005500000009000000fecf9f3600000000b894df370000000004000000ffffffff0000000000000000000000000000000000000000000000000000000000000000000000000000000000000000000000006d74e9b400000000ffffffffffffffff0400000000000000ffffffff00000000000000000000000000000000424790360000000004949f4b0000000004000000ffffffff000000000000000000000000000000000000000000000000000000000000000000000000000000000000000000000000e174e9b400000000ffffffffffffffff0400000000000000ffffffff00000000000000000000000000c0454401000000a8966402f20b0000d0c3cc0f10c4cc0f0600000007000000010000000000000000000000000000000000000008000000000000010000000000404f4400404f440d000000000000000000000000000000000000000000000000000000000000000000803f000000000000000018bc5e2524bc5e2524bc5e250000000000000000508e211a00000000000000000101000050f7f30df10b00000d000000fa000000a50000005500000000000000664490360000000020979f4b0000000004000000ffffffff0000000000000000000000000000000000000000000000000000000000000000000000000000000000000000000000000576e9b400000000ffffffffffffffff0400000000000000ffffffff00000000000000000000000019000000eae59f3600000000ac969f360000000004000000ffffffff0000000000000000000000000000000000000000000000000000000000000000000000000000000000000000000000007976e9b400000000ffffffffffffffff0400000000000000ffffffff0000000000000000000000000040494401000000a8966402f30b000090c1cc0f10c2cc0f0000000007000000010000000000000000000000000000000000000008000000000000010000000000005344000053440e000000000000000000000000000000000000000000000000000000000000000000803f0000000000000000d8ae5e25e4ae5e25e4ae5e250000000000000000508e211a00000000000000000101000050f7f30df20b00000e000000fa000000a500000055000000000000008e42903600000000c8919f4b0000000004000000ffffffff0000000000000000000000000000000000000000000000000000000000000000000000000000000000000000000000009d71e9b400000000ffffffffffffffff0400000000000000ffffffff0000000000000000000000001900000012e29f360000000054919f360000000004000000ffffffff0000000000000000000000000000000000000000000000000000000000000000000000000000000000000000000000001170e9b400000000ffffffffffffffff0400000000000000ffffffff00000000000000000000000000c04c4401000000a8966402f40b0000d0facc0f90fbcc0f0700000007000000010000000000000000000000000000000000000008000000000000010000000000c0564400c056440f000000000000000000000000000000000000000000000000000000000000000000803f0000000000000000f8b05e2504b15e2504b15e250000000000000000508e211a00000000000000000101000050f7f30df30b00000f000000fa000000a5000000550000000400000036739e360000000070901f3a0000000004000000ffffffff0000000000000000000000000000000000000000000000000000000000000000000000000000000000000000000000003573e9b400000000ffffffffffffffff0400000000000000ffffffff00000000000000000000000000000000ba40903600000000fc939f4b0000000004000000ffffffff000000000000000000000000000000000000000000000000000000000000000000000000000000000000000000000000a973e9b400000000ffffffffffffffff0400000000000000ffffffff0000000000000000000000000080504401000000</t>
  </si>
  <si>
    <t>#5|CarDef_Tesla_ModelS_Final|4348454154454E47494E450300000078FDAA0D00000000E8170000a8966402f50b000050f3cc0f90f3cc0f0000000007000000010000000000000000000000000000000000000008000000000000010000000000c0094400c0094401000000000000000000000000000000000000000000000000000000000000000000803f000000000400000048bb5e2554bb5e2554bb5e250000000000000000d08e211a000000000000000001010000d0cdc90fffffffff01000000fa000000a50000005500000000000000fe303c2e00000000b8e333530000000004000000ffffffff0000000000000000000000000000000000000000000000000000000000000000000000000000000000000000000000006d0345ac00000000ffffffffffffffff0400000000000000ffffffff000000000000000000000000190000004290332e0000000004e3332e0000000004000000ffffffff000000000000000000000000000000000000000000000000000000000000000000000000000000000000000000000000e10345ac00000000ffffffffffffffff0400000000000000ffffffff00000000000000000000000000c0094400000000a8966402f60b000010c9cc0f50c9cc0f06000000070000000100000000000000000000000000000000000000080000000000000100000000004012440040124402000000000000000000000000000000000000000000000000000000000000000000803f000000000400000068bb5e2574bb5e2574bb5e250000000000000000d08e211a000000000000000001010000d0cdc90ff50b000002000000fa000000a5000000550000000000000066313c2e0000000020e233530000000004000000ffffffff00000000000000000000000000000000000000000000000000000000000000000000000000000000000000000000000005fd44ac00000000ffffffffffffffff0400000000000000ffffffff00000000000000000000000019000000ea6e322e00000000ac1d322e0000000004000000ffffffff00000000000000000000000000000000000000000000000000000000000000000000000000000000000000000000000079fd44ac00000000ffffffffffffffff0400000000000000ffffffff00000000000000000000000000800f4400000000a8966402f70b0000d0facc0fd0fbcc0f00000000070000000100000000000000000000000000000000000000080000000000000100000000004018440040184403000000000000000000000000000000000000000000000000000000000000000000803f000000000400000098bb5e25a4bb5e25a4bb5e250000000000000000d08e211a000000000000000001010000d0cdc90ff60b000003000000fa000000a500000055000000000000008ecf3d2e00000000c81c32530000000004000000ffffffff0000000000000000000000000000000000000000000000000000000000000000000000000000000000000000000000009dfc44ac00000000ffffffffffffffff0400000000000000ffffffff00000000000000000000000019000000126f322e00000000541c322e0000000004000000ffffffff00000000000000000000000000000000000000000000000000000000000000000000000000000000000000000000000011ff44ac00000000ffffffffffffffff0400000000000000ffffffff0000000000000000000000000040154401000000a8966402f80b000090c1cc0f10c2cc0f0700000007000000010000000000000000000000000000000000000008000000000000010000000000001e4400001e4404000000000000000000000000000000000000000000000000000000000000000000803f000000000200000078bb5e2584bb5e2584bb5e250000000000000000d08e211a000000000000000001010000d0cdc90ff70b000004000000fa000000a500000055000000050000003664322e00000000701f722e0000000004000000ffffffff00000000000000000000000000000000000000000000000000000000000000000000000000000000000000000000000035fe44ac00000000ffffffffffffffff0400000002000000ffffffff00000000000000000000000000000000bacd3d2e00000000fc1e32530000000004000000ffffffff000000000000000000000000000000000000000000000000000000000000000000000000000000000000000000000000a9fe44ac00000000ffffffffffffffff0400000000000000ffffffff00000000000000000000000000001b4401000000a8966402f90b000050cbcc0f90cbcc0f06000000070000000100000000000000000000000000000000000000080000000000000100000000004027440040274405000000000000000000000000000000000000000000000000000000000000000000803f000000000200000028bc5e2534bc5e2534bc5e250000000000000000d08e211a000000000000000001010000d0cdc90ff80b000005000000fa000000a500000055000000000000005eca3d2e00000000181932530000000004000000ffffffff000000000000000000000000000000000000000000000000000000000000000000000000000000000000000000000000cdf944ac00000000ffffffffffffffff0400000000000000ffffffff00000000000000000000000019000000226a322e000000006419322e0000000004000000ffffffff00000000000000000000000000000000000000000000000000000000000000000000000000000000000000000000000041f844ac00000000ffffffffffffffff0400000000000000ffffffff00000000000000000000000000c0204401000000a8966402fa0b0000d001cd0f1002cd0f0000000007000000010000000000000000000000000000000000000008000000000000010000000000802a4400802a4406000000000000000000000000000000000000000000000000000000000000000000803f000000000200000038bc5e2544bc5e2544bc5e250000000000000000d08e211a000000000000000001010000d0cdc90ff90b000006000000fa000000a50000005500000000000000c6c83d2e00000000801b32530000000004000000ffffffff00000000000000000000000000000000000000000000000000000000000000000000000000000000000000000000000065fb44ac00000000ffffffffffffffff0400000000000000ffffffff000000000000000000000000190000004a68322e000000000c1b322e0000000004000000ffffffff000000000000000000000000000000000000000000000000000000000000000000000000000000000000000000000000d9fb44ac00000000ffffffffffffffff0400000000000000ffffffff0000000000000000000000000040264401000000a8966402fb0b00005011cd0f9011cd0f0700000007000000010000000000000000000000000000000000000008000000000000010000000000c0324400c0324407000000000000000000000000000000000000000000000000000000000000000000803f000000000200000048bc5e2554bc5e2554bc5e250000000000000000d08e211a000000000000000001010000d0cdc90ffa0b000007000000fa000000a500000055000000000000006ec93d2e00000000281a32530000000004000000ffffffff000000000000000000000000000000000000000000000000000000000000000000000000000000000000000000000000fdfa44ac00000000ffffffffffffffff0400000000000000ffffffff00000000000000000000000019000000f266322e00000000b415322e0000000004000000ffffffff00000000000000000000000000000000000000000000000000000000000000000000000000000000000000000000000071f544ac00000000ffffffffffffffff0400000000000000ffffffff00000000000000000000000000802e4401000000a8966402fc0b0000d0c3cc0f90c4cc0f0600000007000000010000000000000000000000000000000000000008000000000000010000000000403b4400403b4408000000000000000000000000000000000000000000000000000000000000000000803f0000000001000000a8bc5e25b4bc5e25b4bc5e250000000000000000d08e211a000000000000000001010000d0cdc90ffb0b000008000000fa000000a50000005500000005000000966f322e00000000d014722e0000000004000000ffffffff00000000000000000000000000000000000000000000000000000000000000000000000000000000000000000000000095f444ac00000000ffffffffffffffff040000000c000000ffffffff000000000000000000000000000000001ac73d2e000000005c1432530000000004000000ffffffff00000000000000000000000000000000000000000000000000000000000000000000000000000000000000000000000009f744ac00000000ffffffffffffffff0400000000000000ffffffff00000000000000000000000000c0364401000000a8966402fd0b000050f7cc0f90f7cc0f0000000007000000010000000000000000000000000000000000000008000000000000010000000000c0434400c0434409000000000000000000000000000000000000000000000000000000000000000000803f000000000100000058bc5e2564bc5e2564bc5e250000000000000000d08e211a000000000000000001010000d0cdc90ffc0b000009000000fa000000a500000055000000000000003ec43d2e00000000781732530000000004000000ffffffff0000000000000000000000000000000000000000000000000000000000000000000000000000000000000000000000002df644ac00000000ffffffffffffffff0400000000000000ffffffff000000000000000000000000190000008265322e00000000c416322e0000000004000000ffffffff000000000000000000000000000000000000000000000000000000000000000000000000000000000000000000000000a1f644ac00000000ffffffffffffffff0400000000000000ffffffff00000000000000000000000000003f4401000000a8966402fe0b000050c6cc0fd0c6cc0f0600000007000000010000000000000000000000000000000000000008000000000000010000000000404f4400404f440a000000000000000000000000000000000000000000000000000000000000000000803f0000000001000000b8bc5e25c4bc5e25c4bc5e250000000000000000d08e211a000000000000000001010000d0cdc90ffd0b00000a000000fa000000a50000005500000000000000a6c23d2e00000000e01132530000000004000000ffffffff000000000000000000000000000000000000000000000000000000000000000000000000000000000000000000000000c5f144ac00000000ffffffffffffffff0400000000000000ffffffff000000000000000000000000190000002a62322e000000006c11322e0000000004000000ffffffff00000000000000000000000000000000000000000000000000000000000000000000000000000000000000000000000039f044ac00000000ffffffffffffffff0400000000000000ffffffff0000000000000000000000000040474401000000a8966402ff0b0000100ecd0f100fcd0f0000000007000000010000000000000000000000000000000000000008000000000000010000000000405544004055440b000000000000000000000000000000000000000000000000000000000000000000803f000000000100000068bc5e2574bc5e2574bc5e250000000000000000d08e211a000000000000000001010000d0cdc90ffe0b00000b000000fa000000a50000005500000000000000cec03d2e00000000881332530000000004000000ffffffff0000000000000000000000000000000000000000000000000000000000000000000000000000000000000000000000005df344ac00000000ffffffffffffffff0400000000000000ffffffff000000000000000000000000190000005260322e000000001413322e0000000004000000ffffffff000000000000000000000000000000000000000000000000000000000000000000000000000000000000000000000000d1f344ac00000000ffffffffffffffff0400000000000000ffffffff00000000000000000000000000004f4401000000a8966402000c000010facc0f50facc0f0700000007000000010000000000000000000000000000000000000008000000000000010000000000405a4400405a440c000000000000000000000000000000000000000000000000000000000000000000803f000000000000000078bc5e2584bc5e2584bc5e250000000000000000d08e211a000000000000000001010000d0cdc90fff0b00000c000000fa000000a500000055000000090000007649322e000000003012722f0000000004000000ffffffff000000000000000000000000000000000000000000000000000000000000000000000000000000000000000000000000f5f244ac00000000ffffffffffffffff0400000000000000ffffffff00000000000000000000000000000000fade3d2e00000000bc0d32530000000004000000ffffffff00000000000000000000000000000000000000000000000000000000000000000000000000000000000000000000000069ed44ac00000000ffffffffffffffff0400000000000000ffffffff0000000000000000000000000000544401000000a8966402010c00001009cd0f9009cd0f0600000007000000010000000000000000000000000000000000000008000000000000010000000000805f4400805f440d000000000000000000000000000000000000000000000000000000000000000000803f0000000000000000d8bc5e25e4bc5e25e4bc5e250000000000000000d08e211a000000000000000001010000d0cdc90f000c00000d000000fa000000a500000055000000000000009edf3d2e00000000d80c32530000000004000000ffffffff0000000000000000000000000000000000000000000000000000000000000000000000000000000000000000000000008dec44ac00000000ffffffffffffffff0400000000000000ffffffff00000000000000000000000019000000627f322e00000000240c322e0000000004000000ffffffff00000000000000000000000000000000000000000000000000000000000000000000000000000000000000000000000001ef44ac00000000ffffffffffffffff0400000000000000ffffffff0000000000000000000000000000594401000000a8966402020c000090c1cc0fd0c1cc0f0000000007000000010000000000000000000000000000000000000008000000000000010000000000c0644400c064440e000000000000000000000000000000000000000000000000000000000000000000803f000000000000000018b15e2524b15e2524b15e250000000000000000d08e211a000000000000000001010000d0cdc90f010c00000e000000fa000000a5000000550000000000000006dc3d2e00000000400f32530000000004000000ffffffff00000000000000000000000000000000000000000000000000000000000000000000000000000000000000000000000025ee44ac00000000ffffffffffffffff0400000000000000ffffffff000000000000000000000000190000008a7d322e00000000cc0e322e0000000004000000ffffffff00000000000000000000000000000000000000000000000000000000000000000000000000000000000000000000000099ee44ac00000000ffffffffffffffff0400000000000000ffffffff00000000000000000000000000005e4401000000a8966402030c000010ffcc0f50ffcc0f0600000007000000010000000000000000000000000000000000000008000000000000010000000000c0694400c069440f000000000000000000000000000000000000000000000000000000000000000000803f000000000000000018b25e2524b25e2524b25e250000000000000000d08e211a000000000000000001010000d0cdc90f020c00000f000000fa000000a50000005500000004000000aeea332e00000000e809b2220000000004000000ffffffff000000000000000000000000000000000000000000000000000000000000000000000000000000000000000000000000bde944ac00000000ffffffffffffffff0400000000000000ffffffff0000000000000000000000000000000032da3d2e00000000740932530000000004000000ffffffff00000000000000000000000000000000000000000000000000000000000000000000000000000000000000000000000031e844ac00000000ffffffffffffffff0400000000000000ffffffff0000000000000000000000000000634401000000</t>
  </si>
  <si>
    <t>#6|CarDef_Cadillac_ATS_Final|4348454154454E47494E4503000000C058D31E00000000E8170000a8966402040c000010ffcc0f50ffcc0f00000000070000000100000000000000000000000000000000000000080000000000000100000000008012440080124401000000000000000000000000000000000000000000000000000000000000000000803f000000000400000088bc5e2594bc5e2594bc5e250000000000000000108f211a00000000000000000101000050bff30dffffffff01000000fa000000a50000005500000000000000b697453d00000000f0444a400000000004000000ffffffff000000000000000000000000000000000000000000000000000000000000000000000000000000000000000000000000b5a43cbf00000000ffffffffffffffff0400000000000000ffffffff000000000000000000000000190000003a374a3d000000007c444a3d0000000004000000ffffffff00000000000000000000000000000000000000000000000000000000000000000000000000000000000000000000000029a73cbf00000000ffffffffffffffff0400000000000000ffffffff0000000000000000000000000080124400000000a8966402050c000050f3cc0f90f3cc0f0700000007000000010000000000000000000000000000000000000008000000000000010000000000801b4400801b4402000000000000000000000000000000000000000000000000000000000000000000803f0000000004000000e8bc5e25f4bc5e25f4bc5e250000000000000000108f211a00000000000000000101000050bff30d040c000002000000fa000000a50000005500000000000000de95453d0000000098464a400000000004000000ffffffff0000000000000000000000000000000000000000000000000000000000000000000000000000000000000000000000004da63cbf00000000ffffffffffffffff0400000000000000ffffffff00000000000000000000000019000000a2354a3d00000000e4464a3d0000000004000000ffffffff000000000000000000000000000000000000000000000000000000000000000000000000000000000000000000000000c1a63cbf00000000ffffffffffffffff0400000000000000ffffffff0000000000000000000000000080184400000000a8966402060c0000d0facc0f10fbcc0f0600000007000000010000000000000000000000000000000000000008000000000000010000000000c0214400c0214403000000000000000000000000000000000000000000000000000000000000000000803f0000000004000000f8bc5e2504bd5e2504bd5e250000000000000000108f211a00000000000000000101000050bff30d050c000003000000fa000000a500000055000000000000004692453d0000000000414a400000000004000000ffffffff000000000000000000000000000000000000000000000000000000000000000000000000000000000000000000000000e5a13cbf00000000ffffffffffffffff0400000000000000ffffffff00000000000000000000000019000000ca334a3d000000008c404a3d0000000004000000ffffffff00000000000000000000000000000000000000000000000000000000000000000000000000000000000000000000000059a03cbf00000000ffffffffffffffff0400000000000000ffffffff00000000000000000000000000801e4401000000a8966402070c000050c6cc0f90c6cc0f0000000007000000010000000000000000000000000000000000000008000000000000010000000000c0274400c0274404000000000000000000000000000000000000000000000000000000000000000000803f000000000200000008bd5e2514bd5e2514bd5e250000000000000000108f211a00000000000000000101000050bff30d060c000004000000fa000000a50000005500000005000000ee384a3d00000000a8430a3d0000000004000000ffffffff0000000000000000000000000000000000000000000000000000000000000000000000000000000000000000000000007da33cbf00000000ffffffffffffffff0400000002000000ffffffff000000000000000000000000000000007290453d0000000034434a400000000004000000ffffffff000000000000000000000000000000000000000000000000000000000000000000000000000000000000000000000000f1a33cbf00000000ffffffffffffffff0400000000000000ffffffff0000000000000000000000000080244401000000a8966402080c000010c9cc0f90c9cc0f06000000070000000100000000000000000000000000000000000000080000000000000100000000004031440040314405000000000000000000000000000000000000000000000000000000000000000000803f000000000200000018bd5e2524bd5e2524bd5e250000000000000000108f211a00000000000000000101000050bff30d070c000005000000fa000000a500000055000000000000001691453d0000000050424a400000000004000000ffffffff000000000000000000000000000000000000000000000000000000000000000000000000000000000000000000000000159d3cbf00000000ffffffffffffffff0400000000000000ffffffff000000000000000000000000190000009a0e4a3d00000000dc7d4a3d0000000004000000ffffffff000000000000000000000000000000000000000000000000000000000000000000000000000000000000000000000000899d3cbf00000000ffffffffffffffff0400000000000000ffffffff00000000000000000000000000802a4401000000a8966402090c00005011cd0f9011cd0f00000000070000000100000000000000000000000000000000000000080000000000000100000000008034440080344406000000000000000000000000000000000000000000000000000000000000000000803f000000000200000018be5e2524be5e2524be5e250000000000000000108f211a00000000000000000101000050bff30d080c000006000000fa000000a50000005500000000000000beaf453d00000000f87c4a400000000004000000ffffffff000000000000000000000000000000000000000000000000000000000000000000000000000000000000000000000000ad9c3cbf00000000ffffffffffffffff0400000000000000ffffffff00000000000000000000000019000000020f4a3d00000000447c4a3d0000000004000000ffffffff000000000000000000000000000000000000000000000000000000000000000000000000000000000000000000000000219f3cbf00000000ffffffffffffffff0400000000000000ffffffff0000000000000000000000000000304401000000a89664020a0c000050f7cc0fd0f7cc0f0000000007000000010000000000000000000000000000000000000008000000000000010000000000c03c4400c03c4407000000000000000000000000000000000000000000000000000000000000000000803f000000000200000008be5e2514be5e2514be5e250000000000000000108f211a00000000000000000101000050bff30d090c000007000000fa000000a5000000550000000000000026ac453d00000000607f4a400000000004000000ffffffff000000000000000000000000000000000000000000000000000000000000000000000000000000000000000000000000459e3cbf00000000ffffffffffffffff0400000000000000ffffffff00000000000000000000000019000000aa0d4a3d00000000ec7e4a3d0000000004000000ffffffff000000000000000000000000000000000000000000000000000000000000000000000000000000000000000000000000b99e3cbf00000000ffffffffffffffff0400000000000000ffffffff0000000000000000000000000040384401000000a89664020b0c000050cbcc0f90cbcc0f00000000070000000100000000000000000000000000000000000000080000000000000100000000004045440040454408000000000000000000000000000000000000000000000000000000000000000000803f0000000001000000f8bd5e2504be5e2504be5e250000000000000000108f211a00000000000000000101000050bff30d0a0c000008000000fa000000a500000055000000050000004e024a3d0000000008790a3d0000000004000000ffffffff000000000000000000000000000000000000000000000000000000000000000000000000000000000000000000000000dd993cbf00000000ffffffffffffffff040000000c000000ffffffff00000000000000000000000000000000d2ab453d0000000094784a400000000004000000ffffffff00000000000000000000000000000000000000000000000000000000000000000000000000000000000000000000000051983cbf00000000ffffffffffffffff0400000000000000ffffffff0000000000000000000000000080404401000000a89664020c0c000050cbcc0fd0cbcc0f0700000007000000010000000000000000000000000000000000000008000000000000010000000000c04d4400c04d4409000000000000000000000000000000000000000000000000000000000000000000803f000000000100000078bd5e2584bd5e2584bd5e250000000000000000108f211a00000000000000000101000050bff30d0b0c000009000000fa000000a50000005500000000000000f6a8453d00000000b07b4a400000000004000000ffffffff000000000000000000000000000000000000000000000000000000000000000000000000000000000000000000000000759b3cbf00000000ffffffffffffffff0400000000000000ffffffff000000000000000000000000190000007a084a3d000000003c7b4a3d0000000004000000ffffffff000000000000000000000000000000000000000000000000000000000000000000000000000000000000000000000000e99b3cbf00000000ffffffffffffffff0400000000000000ffffffff00000000000000000000000000c0484401000000a89664020d0c0000d001cd0f1002cd0f0600000007000000010000000000000000000000000000000000000008000000000000010000000000405944004059440a000000000000000000000000000000000000000000000000000000000000000000803f000000000100000068bd5e2574bd5e2574bd5e250000000000000000108f211a00000000000000000101000050bff30d0c0c00000a000000fa000000a500000055000000000000001ea9453d00000000587a4a400000000004000000ffffffff0000000000000000000000000000000000000000000000000000000000000000000000000000000000000000000000000d953cbf00000000ffffffffffffffff0400000000000000ffffffff00000000000000000000000019000000e2064a3d00000000a4754a3d0000000004000000ffffffff00000000000000000000000000000000000000000000000000000000000000000000000000000000000000000000000081953cbf00000000ffffffffffffffff0400000000000000ffffffff0000000000000000000000000000514401000000a89664020e0c000010facc0f50facc0f0000000007000000010000000000000000000000000000000000000008000000000000010000000000406044004060440b000000000000000000000000000000000000000000000000000000000000000000803f000000000100000048bd5e2554bd5e2554bd5e250000000000000000108f211a00000000000000000101000050bff30d0d0c00000b000000fa000000a5000000550000000000000086a7453d00000000c0744a400000000004000000ffffffff000000000000000000000000000000000000000000000000000000000000000000000000000000000000000000000000a5943cbf00000000ffffffffffffffff0400000000000000ffffffff000000000000000000000000190000000a074a3d000000004c744a3d0000000004000000ffffffff00000000000000000000000000000000000000000000000000000000000000000000000000000000000000000000000019973cbf00000000ffffffffffffffff0400000000000000ffffffff00000000000000000000000000c0594401000000a89664020f0c00001009cd0f9009cd0f0700000007000000010000000000000000000000000000000000000008000000000000010000000000806544008065440c000000000000000000000000000000000000000000000000000000000000000000803f0000000000000000c8bd5e25d4bd5e25d4bd5e250000000000000000108f211a00000000000000000101000050bff30d0e0c00000c000000fa000000a500000055000000090000002e2c4a3d0000000068770a3c0000000004000000ffffffff0000000000000000000000000000000000000000000000000000000000000000000000000000000000000000000000003d963cbf00000000ffffffffffffffff0400000000000000ffffffff00000000000000000000000000000000b2a5453d00000000f4764a400000000004000000ffffffff000000000000000000000000000000000000000000000000000000000000000000000000000000000000000000000000b1963cbf00000000ffffffffffffffff0400000000000000ffffffff00000000000000000000000000c05e4401000000a8966402100c0000100ecd0fd00ecd0f0000000007000000010000000000000000000000000000000000000008000000000000010000000000806a4400806a440d000000000000000000000000000000000000000000000000000000000000000000803f000000000000000088bd5e2594bd5e2594bd5e250000000000000000108f211a00000000000000000101000050bff30d0f0c00000d000000fa000000a5000000550000000000000056a2453d0000000010714a400000000004000000ffffffff000000000000000000000000000000000000000000000000000000000000000000000000000000000000000000000000d5913cbf00000000ffffffffffffffff0400000000000000ffffffff00000000000000000000000019000000da034a3d000000009c704a3d0000000004000000ffffffff00000000000000000000000000000000000000000000000000000000000000000000000000000000000000000000000049903cbf00000000ffffffffffffffff0400000000000000ffffffff00000000000000000000000000c0634401000000a8966402110c000050c6cc0fd0c6cc0f0600000007000000010000000000000000000000000000000000000008000000000000010000000000c06f4400c06f440e000000000000000000000000000000000000000000000000000000000000000000803f000000000000000048b15e2554b15e2554b15e250000000000000000108f211a00000000000000000101000050bff30d100c00000e000000fa000000a50000005500000000000000fea0453d00000000b8734a400000000004000000ffffffff0000000000000000000000000000000000000000000000000000000000000000000000000000000000000000000000006d933cbf00000000ffffffffffffffff0400000000000000ffffffff0000000000000000000000001900000042004a3d0000000004734a3d0000000004000000ffffffff000000000000000000000000000000000000000000000000000000000000000000000000000000000000000000000000e1933cbf00000000ffffffffffffffff0400000000000000ffffffff00000000000000000000000000c0684401000000a8966402120c0000d001cd0f5002cd0f0700000007000000010000000000000000000000000000000000000008000000000000010000000000407544004075440f000000000000000000000000000000000000000000000000000000000000000000803f000000000000000048b65e2554b65e2554b65e250000000000000000108f211a00000000000000000101000050bff30d110c00000f000000fa000000a5000000550000000400000066914b3d000000002072ca310000000004000000ffffffff000000000000000000000000000000000000000000000000000000000000000000000000000000000000000000000000058d3cbf00000000ffffffffffffffff0400000000000000ffffffff00000000000000000000000000000000eabe453d00000000ac6d4a400000000004000000ffffffff000000000000000000000000000000000000000000000000000000000000000000000000000000000000000000000000798d3cbf00000000ffffffffffffffff0400000000000000ffffffff00000000000000000000000000006e4401000000</t>
  </si>
  <si>
    <t>#7|CarDef_Cadillac_XTS_Final|4348454154454E47494E450300000048BBAB1700000000E8170000a8966402130c00005011cd0f9011cd0f0000000007000000010000000000000000000000000000000000000008000000000000010000000000801f4400801f4401000000000000000000000000000000000000000000000000000000000000000000803f0000000004000000a8bd5e25b4bd5e25b4bd5e250000000000000000508f211a00000000000000000101000050c0f30dffffffff01000000fa000000a500000055000000000000002e753d340000000068a632490000000004000000ffffffff0000000000000000000000000000000000000000000000000000000000000000000000000000000000000000000000003d4144b600000000ffffffffffffffff0400000000000000ffffffff00000000000000000000000019000000b2d2323400000000f4a132340000000004000000ffffffff000000000000000000000000000000000000000000000000000000000000000000000000000000000000000000000000b14144b600000000ffffffffffffffff0400000000000000ffffffff00000000000000000000000000801f4400000000a8966402140c000050f7cc0f90f7cc0f00000000070000000100000000000000000000000000000000000000080000000000000100000000008028440080284402000000000000000000000000000000000000000000000000000000000000000000803f0000000004000000b8bd5e25c4bd5e25c4bd5e250000000000000000508f211a00000000000000000101000050c0f30d130c000002000000fa000000a5000000550000000000000056733d340000000010a032490000000004000000ffffffff000000000000000000000000000000000000000000000000000000000000000000000000000000000000000000000000d54044b600000000ffffffffffffffff0400000000000000ffffffff00000000000000000000000019000000dad03234000000009ca332340000000004000000ffffffff000000000000000000000000000000000000000000000000000000000000000000000000000000000000000000000000494344b600000000ffffffffffffffff0400000000000000ffffffff0000000000000000000000000040254400000000a8966402150c000050f3cc0fd0f3cc0f0700000007000000010000000000000000000000000000000000000008000000000000010000000000802e4400802e4403000000000000000000000000000000000000000000000000000000000000000000803f0000000004000000d8bd5e25e4bd5e25e4bd5e250000000000000000508f211a00000000000000000101000050c0f30d140c000003000000fa000000a50000005500000000000000fe713d3400000000b8a232490000000004000000ffffffff0000000000000000000000000000000000000000000000000000000000000000000000000000000000000000000000006d4244b600000000ffffffffffffffff0400000000000000ffffffff0000000000000000000000001900000042d132340000000004a232340000000004000000ffffffff000000000000000000000000000000000000000000000000000000000000000000000000000000000000000000000000e14244b600000000ffffffffffffffff0400000000000000ffffffff00000000000000000000000000002b4401000000a8966402160c000010c9cc0f50c9cc0f00000000070000000100000000000000000000000000000000000000080000000000000100000000004034440040344404000000000000000000000000000000000000000000000000000000000000000000803f000000000200000028bd5e2534bd5e2534bd5e250000000000000000508f211a00000000000000000101000050c0f30d150c000004000000fa000000a5000000550000000500000066a632340000000020dd72340000000004000000ffffffff000000000000000000000000000000000000000000000000000000000000000000000000000000000000000000000000053c44b600000000ffffffffffffffff0400000002000000ffffffff00000000000000000000000000000000ea0f3d3400000000acdc32490000000004000000ffffffff000000000000000000000000000000000000000000000000000000000000000000000000000000000000000000000000793c44b600000000ffffffffffffffff0400000000000000ffffffff00000000000000000000000000c0304401000000a8966402170c0000d0facc0f50fbcc0f0600000007000000010000000000000000000000000000000000000008000000000000010000000000c03d4400c03d4405000000000000000000000000000000000000000000000000000000000000000000803f0000000002000000e8bd5e25f4bd5e25f4bd5e250000000000000000508f211a00000000000000000101000050c0f30d160c000005000000fa000000a500000055000000000000008e0c3d3400000000c8df32490000000004000000ffffffff0000000000000000000000000000000000000000000000000000000000000000000000000000000000000000000000009d3f44b600000000ffffffffffffffff0400000000000000ffffffff0000000000000000000000001900000012ac32340000000054df32340000000004000000ffffffff000000000000000000000000000000000000000000000000000000000000000000000000000000000000000000000000113e44b600000000ffffffffffffffff0400000000000000ffffffff0000000000000000000000000080364401000000a8966402180c00001009cd0f9009cd0f00000000070000000100000000000000000000000000000000000000080000000000000100000000000041440000414406000000000000000000000000000000000000000000000000000000000000000000803f0000000002000000b8be5e25c4be5e25c4be5e250000000000000000508f211a00000000000000000101000050c0f30d170c000006000000fa000000a50000005500000000000000360d3d340000000070de32490000000004000000ffffffff000000000000000000000000000000000000000000000000000000000000000000000000000000000000000000000000353944b600000000ffffffffffffffff0400000000000000ffffffff00000000000000000000000019000000baaa323400000000fcd932340000000004000000ffffffff000000000000000000000000000000000000000000000000000000000000000000000000000000000000000000000000a93944b600000000ffffffffffffffff0400000000000000ffffffff00000000000000000000000000403c4401000000a8966402190c0000100ecd0f900ecd0f07000000070000000100000000000000000000000000000000000000080000000000000100000000008049440080494407000000000000000000000000000000000000000000000000000000000000000000803f0000000002000000c8be5e25d4be5e25d4be5e250000000000000000508f211a00000000000000000101000050c0f30d180c000007000000fa000000a500000055000000000000005e0b3d340000000018d832490000000004000000ffffffff000000000000000000000000000000000000000000000000000000000000000000000000000000000000000000000000cd3844b600000000ffffffffffffffff0400000000000000ffffffff0000000000000000000000001900000022ab32340000000064d832340000000004000000ffffffff000000000000000000000000000000000000000000000000000000000000000000000000000000000000000000000000413b44b600000000ffffffffffffffff0400000000000000ffffffff0000000000000000000000000080444401000000a89664021a0c0000d001cd0f1002cd0f0600000007000000010000000000000000000000000000000000000008000000000000010000000000c0514400c0514408000000000000000000000000000000000000000000000000000000000000000000803f0000000001000000a8be5e25b4be5e25b4be5e250000000000000000508f211a00000000000000000101000050c0f30d190c000008000000fa000000a50000005500000005000000c6a132340000000080da72340000000004000000ffffffff000000000000000000000000000000000000000000000000000000000000000000000000000000000000000000000000653a44b600000000ffffffffffffffff040000000c000000ffffffff000000000000000000000000000000004a093d34000000000cda32490000000004000000ffffffff000000000000000000000000000000000000000000000000000000000000000000000000000000000000000000000000d93a44b600000000ffffffffffffffff0400000000000000ffffffff00000000000000000000000000c04c4401000000a89664021b0c000010ffcc0f50ffcc0f0000000007000000010000000000000000000000000000000000000008000000000000010000000000405a4400405a4409000000000000000000000000000000000000000000000000000000000000000000803f000000000100000088be5e2594be5e2594be5e250000000000000000508f211a00000000000000000101000050c0f30d1a0c000009000000fa000000a500000055000000000000006e063d340000000028d532490000000004000000ffffffff000000000000000000000000000000000000000000000000000000000000000000000000000000000000000000000000fd3544b600000000ffffffffffffffff0400000000000000ffffffff00000000000000000000000019000000f2a7323400000000b4d432340000000004000000ffffffff000000000000000000000000000000000000000000000000000000000000000000000000000000000000000000000000713444b600000000ffffffffffffffff0400000000000000ffffffff0000000000000000000000000000554401000000a89664021c0c00005011cd0fd011cd0f0700000007000000010000000000000000000000000000000000000008000000000000010000000000006644000066440a000000000000000000000000000000000000000000000000000000000000000000803f0000000001000000d8be5e25e4be5e25e4be5e250000000000000000508f211a00000000000000000101000050c0f30d1b0c00000a000000fa000000a5000000550000000000000096043d3400000000d0d732490000000004000000ffffffff000000000000000000000000000000000000000000000000000000000000000000000000000000000000000000000000953744b600000000ffffffffffffffff0400000000000000ffffffff000000000000000000000000190000001aa43234000000005cd732340000000004000000ffffffff000000000000000000000000000000000000000000000000000000000000000000000000000000000000000000000000093644b600000000ffffffffffffffff0400000000000000ffffffff00000000000000000000000000405d4401000000a89664021d0c0000d0c3cc0f50c4cc0f0000000007000000010000000000000000000000000000000000000008000000000000010000000000c06b4400c06b440b000000000000000000000000000000000000000000000000000000000000000000803f0000000001000000e8be5e25f4be5e25f4be5e250000000000000000508f211a00000000000000000101000050c0f30d1c0c00000b000000fa000000a500000055000000000000003e053d340000000078d632490000000004000000ffffffff0000000000000000000000000000000000000000000000000000000000000000000000000000000000000000000000002d3144b600000000ffffffffffffffff0400000000000000ffffffff0000000000000000000000001900000082a2323400000000c4d132340000000004000000ffffffff000000000000000000000000000000000000000000000000000000000000000000000000000000000000000000000000a13144b600000000ffffffffffffffff0400000000000000ffffffff0000000000000000000000000000654401000000a89664021e0c000090c1cc0f10c2cc0f0700000007000000010000000000000000000000000000000000000008000000000000010000000000407244004072440c000000000000000000000000000000000000000000000000000000000000000000803f000000000000000008bf5e2514bf5e2514bf5e250000000000000000508f211a00000000000000000101000050c0f30d1d0c00000c000000fa000000a50000005500000009000000a68b323400000000e0d072350000000004000000ffffffff000000000000000000000000000000000000000000000000000000000000000000000000000000000000000000000000c53044b600000000ffffffffffffffff0400000000000000ffffffff000000000000000000000000000000002a033d34000000006cd032490000000004000000ffffffff000000000000000000000000000000000000000000000000000000000000000000000000000000000000000000000000393344b600000000ffffffffffffffff0400000000000000ffffffff00000000000000000000000000406b4401000000a89664021f0c0000d001cd0f5002cd0f0000000007000000010000000000000000000000000000000000000008000000000000010000000000c0784400c078440d000000000000000000000000000000000000000000000000000000000000000000803f000000000000000018bf5e2524bf5e2524bf5e250000000000000000508f211a00000000000000000101000050c0f30d1e0c00000d0000002c010000c80000006400000000000000cee12d340000000088d232ce0000000004000000ffffffff0000000000000000000000000000000000000000000000000000000000000000000000000000000000000000000000005d3244b600000000ffffffffffffffff0400000000000000ffffffff0000000000000000000000001900000052a132340000000014d232340000000004000000ffffffff000000000000000000000000000000000000000000000000000000000000000000000000000000000000000000000000d13244b600000000ffffffffffffffff0400000000000000ffffffff0000000000000000000000000080714401000000a8966402200c000010ffcc0f1000cd0f0600000007000000010000000000000000000000000000000000000008000000000000010000000000407f4400407f440e000000000000000000000000000000000000000000000000000000000000000000803f000000000000000088b65e2594b65e2594b65e250000000000000000508f211a00000000000000000101000050c0f30d1f0c00000e0000002c010000c8000000640000000000000076fe2d340000000030cd32ce0000000004000000ffffffff000000000000000000000000000000000000000000000000000000000000000000000000000000000000000000000000f52d44b600000000ffffffffffffffff0400000000000000ffffffff00000000000000000000000019000000fabf323400000000bccc32340000000004000000ffffffff000000000000000000000000000000000000000000000000000000000000000000000000000000000000000000000000692c44b600000000ffffffffffffffff0400000000000000ffffffff00000000000000000000000000c0774401000000a8966402210c000050c6cc0fd0c6cc0f0700000007000000010000000000000000000000000000000000000008000000000000010000000000a0824400a082440f000000000000000000000000000000000000000000000000000000000000000000803f0000000000000000f8bb5e2504bc5e2504bc5e250000000000000000508f211a00000000000000000101000050c0f30d200c00000f0000002c010000c800000064000000040000009e2c333400000000d8cfb2380000000004000000ffffffff0000000000000000000000000000000000000000000000000000000000000000000000000000000000000000000000008d2f44b600000000ffffffffffffffff0400000000000000ffffffff0000000000000000000000000000000062fc2d340000000024cf32ce0000000004000000ffffffff000000000000000000000000000000000000000000000000000000000000000000000000000000000000000000000000012e44b600000000ffffffffffffffff0400000000000000ffffffff00000000000000000000000000c07d4401000000</t>
  </si>
  <si>
    <t>#8|CarDef_Scion_FRS|4348454154454E47494E4503000000B0C3ED1400000000E8170000a8966402220c000050c6cc0f90c6cc0f0000000007000000010000000000000000000000000000000000000008000000000000010000000000002b4400002b4401000000000000000000000000000000000000000000000000000000000000000000803f000000000400000058bd5e2564bd5e2564bd5e250000000000000000908f211a000000000000000001010000d0cac90fffffffff01000000fa000000a50000005500000000000000860a7b3700000000c0d9744a0000000004000000ffffffff000000000000000000000000000000000000000000000000000000000000000000000000000000000000000000000000a53902b500000000ffffffffffffffff0400000000000000ffffffff000000000000000000000000190000000aaa7437000000004cd974370000000004000000ffffffff000000000000000000000000000000000000000000000000000000000000000000000000000000000000000000000000193802b500000000ffffffffffffffff0400000000000000ffffffff00000000000000000000000000002b4400000000a8966402230c0000d001cd0f5002cd0f00000000070000000100000000000000000000000000000000000000080000000000000100000000000034440000344402000000000000000000000000000000000000000000000000000000000000000000803f000000000400000098be5e25a4be5e25a4be5e250000000000000000908f211a000000000000000001010000d0cac90f220c000002000000fa000000a500000055000000000000002e0b7b370000000068d8744a0000000004000000ffffffff0000000000000000000000000000000000000000000000000000000000000000000000000000000000000000000000003d3b02b500000000ffffffffffffffff0400000000000000ffffffff00000000000000000000000019000000b2a8743700000000f4db74370000000004000000ffffffff000000000000000000000000000000000000000000000000000000000000000000000000000000000000000000000000b13b02b500000000ffffffffffffffff0400000000000000ffffffff0000000000000000000000000080304400000000a8966402240c000050f7cc0f90f7cc0f0700000007000000010000000000000000000000000000000000000008000000000000010000000000c0394400c0394403000000000000000000000000000000000000000000000000000000000000000000803f000000000400000028be5e2534be5e2534be5e250000000000000000908f211a000000000000000001010000d0cac90f230c000003000000fa000000a5000000550000000000000056097b370000000010da744a0000000004000000ffffffff000000000000000000000000000000000000000000000000000000000000000000000000000000000000000000000000d53a02b500000000ffffffffffffffff0400000000000000ffffffff00000000000000000000000019000000daa67437000000009cd574370000000004000000ffffffff000000000000000000000000000000000000000000000000000000000000000000000000000000000000000000000000493502b500000000ffffffffffffffff0400000000000000ffffffff0000000000000000000000000000364401000000a8966402250c000050f3cc0fd0f3cc0f0600000007000000010000000000000000000000000000000000000008000000000000010000000000403f4400403f4404000000000000000000000000000000000000000000000000000000000000000000803f000000000200000048be5e2554be5e2554be5e250000000000000000908f211a000000000000000001010000d0cac90f240c000004000000fa000000a50000005500000005000000feaf743700000000b8d434370000000004000000ffffffff0000000000000000000000000000000000000000000000000000000000000000000000000000000000000000000000006d3402b500000000ffffffffffffffff0400000002000000ffffffff0000000000000000000000000000000042077b370000000004d4744a0000000004000000ffffffff000000000000000000000000000000000000000000000000000000000000000000000000000000000000000000000000e13402b500000000ffffffffffffffff0400000000000000ffffffff00000000000000000000000000803b4401000000a8966402260c000090c1cc0fd0c1cc0f0700000007000000010000000000000000000000000000000000000008000000000000010000000000c0484400c0484405000000000000000000000000000000000000000000000000000000000000000000803f000000000200000068be5e2574be5e2574be5e250000000000000000908f211a000000000000000001010000d0cac90f250c000005000000fa000000a5000000550000000000000066047b370000000020d7744a0000000004000000ffffffff000000000000000000000000000000000000000000000000000000000000000000000000000000000000000000000000053602b500000000ffffffffffffffff0400000000000000ffffffff00000000000000000000000019000000eaa5743700000000acd674370000000004000000ffffffff000000000000000000000000000000000000000000000000000000000000000000000000000000000000000000000000793602b500000000ffffffffffffffff0400000000000000ffffffff0000000000000000000000000000414401000000a8966402270c0000d0facc0f10fbcc0f0000000007000000010000000000000000000000000000000000000008000000000000010000000000404b4400404b4406000000000000000000000000000000000000000000000000000000000000000000803f000000000200000098bf5e25a4bf5e25a4bf5e250000000000000000908f211a000000000000000001010000d0cac90f260c000006000000fa000000a500000055000000000000008e027b3700000000c8d1744a0000000004000000ffffffff0000000000000000000000000000000000000000000000000000000000000000000000000000000000000000000000009d3102b500000000ffffffffffffffff0400000000000000ffffffff0000000000000000000000001900000012a274370000000054d174370000000004000000ffffffff000000000000000000000000000000000000000000000000000000000000000000000000000000000000000000000000113002b500000000ffffffffffffffff0400000000000000ffffffff0000000000000000000000000040464401000000a8966402280c0000d001cd0f5002cd0f00000000070000000100000000000000000000000000000000000000080000000000000100000000004053440040534407000000000000000000000000000000000000000000000000000000000000000000803f000000000200000028bf5e2534bf5e2534bf5e250000000000000000908f211a000000000000000001010000d0cac90f270c000007000000fa000000a5000000550000000000000036037b370000000070d0744a0000000004000000ffffffff000000000000000000000000000000000000000000000000000000000000000000000000000000000000000000000000353302b500000000ffffffffffffffff0400000000000000ffffffff00000000000000000000000019000000baa0743700000000fcd374370000000004000000ffffffff000000000000000000000000000000000000000000000000000000000000000000000000000000000000000000000000a93302b500000000ffffffffffffffff0400000000000000ffffffff00000000000000000000000000004e4401000000a8966402290c000050cbcc0fd0cbcc0f0600000007000000010000000000000000000000000000000000000008000000000000010000000000005b4400005b4408000000000000000000000000000000000000000000000000000000000000000000803f000000000100000038bf5e2544bf5e2544bf5e250000000000000000908f211a000000000000000001010000d0cac90f280c000008000000fa000000a500000055000000050000005ea974370000000018d234370000000004000000ffffffff000000000000000000000000000000000000000000000000000000000000000000000000000000000000000000000000cd3202b500000000ffffffffffffffff040000000c000000ffffffff0000000000000000000000000000000022017b370000000064d2744a0000000004000000ffffffff000000000000000000000000000000000000000000000000000000000000000000000000000000000000000000000000412d02b500000000ffffffffffffffff0400000000000000ffffffff00000000000000000000000000c0554401000000a89664022a0c0000d0c3cc0f10c4cc0f00000000070000000100000000000000000000000000000000000000080000000000000100000000000063440000634409000000000000000000000000000000000000000000000000000000000000000000803f000000000100000048bf5e2554bf5e2554bf5e250000000000000000908f211a000000000000000001010000d0cac90f290c000009000000fa000000a50000005500000000000000c61f7b370000000080cc744a0000000004000000ffffffff000000000000000000000000000000000000000000000000000000000000000000000000000000000000000000000000652c02b500000000ffffffffffffffff0400000000000000ffffffff000000000000000000000000190000004abf7437000000000ccc74370000000004000000ffffffff000000000000000000000000000000000000000000000000000000000000000000000000000000000000000000000000d92c02b500000000ffffffffffffffff0400000000000000ffffffff00000000000000000000000000805d4401000000a89664022b0c000010ffcc0f90ffcc0f0700000007000000010000000000000000000000000000000000000008000000000000010000000000806e4400806e440a000000000000000000000000000000000000000000000000000000000000000000803f000000000100000058bf5e2564bf5e2564bf5e250000000000000000908f211a000000000000000001010000d0cac90f2a0c00000a000000fa000000a500000055000000000000006e1c7b370000000028cf744a0000000004000000ffffffff000000000000000000000000000000000000000000000000000000000000000000000000000000000000000000000000fd2f02b500000000ffffffffffffffff0400000000000000ffffffff00000000000000000000000019000000f2bd743700000000b4ce74370000000004000000ffffffff000000000000000000000000000000000000000000000000000000000000000000000000000000000000000000000000712e02b500000000ffffffffffffffff0400000000000000ffffffff0000000000000000000000000040654401000000a89664022c0c00005011cd0fd011cd0f0000000007000000010000000000000000000000000000000000000008000000000000010000000000007444000074440b000000000000000000000000000000000000000000000000000000000000000000803f0000000001000000a8bf5e25b4bf5e25b4bf5e250000000000000000908f211a000000000000000001010000d0cac90f2b0c00000b000000fa000000a50000005500000000000000961a7b3700000000d0c9744a0000000004000000ffffffff000000000000000000000000000000000000000000000000000000000000000000000000000000000000000000000000952902b500000000ffffffffffffffff0400000000000000ffffffff000000000000000000000000190000001aba7437000000005cc974370000000004000000ffffffff000000000000000000000000000000000000000000000000000000000000000000000000000000000000000000000000092802b500000000ffffffffffffffff0400000000000000ffffffff00000000000000000000000000006d4401000000a89664022d0c00001009cd0f5009cd0f0000000007000000010000000000000000000000000000000000000008000000000000010000000000807d4400807d440c000000000000000000000000000000000000000000000000000000000000000000803f000000000000000068bf5e2574bf5e2574bf5e250000000000000000908f211a000000000000000001010000d0cac90f2c0c00000c000000fa000000a500000055000000090000003e9374370000000078c834360000000004000000ffffffff0000000000000000000000000000000000000000000000000000000000000000000000000000000000000000000000002d2b02b500000000ffffffffffffffff0400000000000000ffffffff0000000000000000000000000000000082187b3700000000c4cb744a0000000004000000ffffffff000000000000000000000000000000000000000000000000000000000000000000000000000000000000000000000000a12b02b500000000ffffffffffffffff0400000000000000ffffffff0000000000000000000000000000764401000000a89664022e0c0000100ecd0f100fcd0f0700000007000000010000000000000000000000000000000000000008000000000000010000000000608344006083440d000000000000000000000000000000000000000000000000000000000000000000803f0000000000000000b8bf5e25c4bf5e25c4bf5e250000000000000000908f211a000000000000000001010000d0cac90f2d0c00000d0000002c010000c80000006400000000000000a6f96b3700000000e0ca74cd0000000004000000ffffffff000000000000000000000000000000000000000000000000000000000000000000000000000000000000000000000000c52a02b500000000ffffffffffffffff0400000000000000ffffffff000000000000000000000000190000002ab97437000000006cca74370000000004000000ffffffff000000000000000000000000000000000000000000000000000000000000000000000000000000000000000000000000392502b500000000ffffffffffffffff0400000000000000ffffffff00000000000000000000000000007f4401000000a89664022f0c0000d0facc0f50fccc0f0600000007000000010000000000000000000000000000000000000008000000000000010000000000008844000088440e000000000000000000000000000000000000000000000000000000000000000000803f000000000000000058bb5e2564bb5e2564bb5e250000000000000000908f211a000000000000000001010000d0cac90f2e0c00000e0000002c010000c80000006400000000000000cef76b370000000088c474cd0000000004000000ffffffff0000000000000000000000000000000000000000000000000000000000000000000000000000000000000000000000005d2402b500000000ffffffffffffffff0400000000000000ffffffff0000000000000000000000001900000052b774370000000014c474370000000004000000ffffffff000000000000000000000000000000000000000000000000000000000000000000000000000000000000000000000000d12402b500000000ffffffffffffffff0400000000000000ffffffff0000000000000000000000000000844401000000a8966402300c000010c9cc0f50c9cc0f0700000007000000010000000000000000000000000000000000000008000000000000010000000000808c4400808c440f000000000000000000000000000000000000000000000000000000000000000000803f000000000000000098bc5e25a4bc5e25a4bc5e250000000000000000908f211a000000000000000001010000d0cac90f2f0c00000f0000002c010000c80000006400000004000000762475370000000030c7f43b0000000004000000ffffffff000000000000000000000000000000000000000000000000000000000000000000000000000000000000000000000000f52702b500000000ffffffffffffffff0400000000000000ffffffff00000000000000000000000000000000faf56b3700000000bcc674cd0000000004000000ffffffff000000000000000000000000000000000000000000000000000000000000000000000000000000000000000000000000692602b500000000ffffffffffffffff0400000000000000ffffffff0000000000000000000000000060884401000000</t>
  </si>
  <si>
    <t>#9|CarDef_MiniCooperRoadster_Final|4348454154454E47494E45030000005044BF0F00000000E8170000a8966402310c0000d0c3cc0f10c4cc0f00000000070000000100000000000000000000000000000000000000080000000000000100000000000038440000384401000000000000000000000000000000000000000000000000000000000000000000803f000000000400000038be5e2544be5e2544be5e250000000000000000d08f211a00000000000000000101000010fdf30dffffffff01000000fa000000a50000005500000000000000268a292c00000000605926510000000004000000ffffffff00000000000000000000000000000000000000000000000000000000000000000000000000000000000000000000000045b850ae00000000ffffffffffffffff0400000000000000ffffffff00000000000000000000000019000000aa2b262c00000000ec58262c0000000004000000ffffffff000000000000000000000000000000000000000000000000000000000000000000000000000000000000000000000000b9b850ae00000000ffffffffffffffff0400000000000000ffffffff0000000000000000000000000000384400000000a8966402320c000090c1cc0f10c2cc0f06000000070000000100000000000000000000000000000000000000080000000000000100000000000041440000414402000000000000000000000000000000000000000000000000000000000000000000803f000000000400000078bf5e2584bf5e2584bf5e250000000000000000d08f211a00000000000000000101000010fdf30d310c000002000000fa000000a500000055000000000000004e88292c00000000085b26510000000004000000ffffffff000000000000000000000000000000000000000000000000000000000000000000000000000000000000000000000000ddbb50ae00000000ffffffffffffffff0400000000000000ffffffff00000000000000000000000019000000d229262c00000000945a262c0000000004000000ffffffff00000000000000000000000000000000000000000000000000000000000000000000000000000000000000000000000051ba50ae00000000ffffffffffffffff0400000000000000ffffffff00000000000000000000000000403d4400000000a8966402330c000050cbcc0f90cbcc0f07000000070000000100000000000000000000000000000000000000080000000000000100000000008046440080464403000000000000000000000000000000000000000000000000000000000000000000803f0000000004000000d8bf5e25e4bf5e25e4bf5e250000000000000000d08f211a00000000000000000101000010fdf30d320c000003000000fa000000a50000005500000000000000f686292c00000000b05526510000000004000000ffffffff00000000000000000000000000000000000000000000000000000000000000000000000000000000000000000000000075b550ae00000000ffffffffffffffff0400000000000000ffffffff000000000000000000000000190000007a26262c000000003c55262c0000000004000000ffffffff000000000000000000000000000000000000000000000000000000000000000000000000000000000000000000000000e9b550ae00000000ffffffffffffffff0400000000000000ffffffff0000000000000000000000000080424401000000a8966402340c000050f7cc0f90f7cc0f0000000007000000010000000000000000000000000000000000000008000000000000010000000000c04b4400c04b4404000000000000000000000000000000000000000000000000000000000000000000803f0000000002000000e8bf5e25f4bf5e25f4bf5e250000000000000000d08f211a00000000000000000101000010fdf30d330c000004000000fa000000a500000055000000050000001e2f262c000000005854662c0000000004000000ffffffff0000000000000000000000000000000000000000000000000000000000000000000000000000000000000000000000000db750ae00000000ffffffffffffffff0400000002000000ffffffff00000000000000000000000000000000e284292c00000000a45726510000000004000000ffffffff00000000000000000000000000000000000000000000000000000000000000000000000000000000000000000000000081b750ae00000000ffffffffffffffff0400000000000000ffffffff00000000000000000000000000c0474401000000a8966402350c0000d0facc0f10fbcc0f06000000070000000100000000000000000000000000000000000000080000000000000100000000004055440040554405000000000000000000000000000000000000000000000000000000000000000000803f0000000002000000f8bf5e2504c05e2504c05e250000000000000000d08f211a00000000000000000101000010fdf30d340c000005000000fa000000a500000055000000000000008685292c00000000c05626510000000004000000ffffffff000000000000000000000000000000000000000000000000000000000000000000000000000000000000000000000000a5b650ae00000000ffffffffffffffff0400000000000000ffffffff000000000000000000000000190000000a25262c000000004c56262c0000000004000000ffffffff00000000000000000000000000000000000000000000000000000000000000000000000000000000000000000000000019b150ae00000000ffffffffffffffff0400000000000000ffffffff00000000000000000000000000004d4401000000a8966402360c0000100ecd0f500ecd0f00000000070000000100000000000000000000000000000000000000080000000000000100000000000058440000584406000000000000000000000000000000000000000000000000000000000000000000803f0000000002000000c8c05e25d4c05e25d4c05e250000000000000000d08f211a00000000000000000101000010fdf30d350c000006000000fa000000a500000055000000000000002e82292c00000000685126510000000004000000ffffffff0000000000000000000000000000000000000000000000000000000000000000000000000000000000000000000000003db050ae00000000ffffffffffffffff0400000000000000ffffffff00000000000000000000000019000000b223262c00000000f450262c0000000004000000ffffffff000000000000000000000000000000000000000000000000000000000000000000000000000000000000000000000000b1b050ae00000000ffffffffffffffff0400000000000000ffffffff00000000000000000000000000c0524401000000a8966402370c000090c1cc0fd0c1cc0f0700000007000000010000000000000000000000000000000000000008000000000000010000000000c05f4400c05f4407000000000000000000000000000000000000000000000000000000000000000000803f000000000200000018c15e2524c15e2524c15e250000000000000000d08f211a00000000000000000101000010fdf30d360c000007000000fa000000a500000055000000000000005680292c00000000105326510000000004000000ffffffff000000000000000000000000000000000000000000000000000000000000000000000000000000000000000000000000d5b350ae00000000ffffffffffffffff0400000000000000ffffffff00000000000000000000000019000000da21262c000000009c52262c0000000004000000ffffffff00000000000000000000000000000000000000000000000000000000000000000000000000000000000000000000000049b250ae00000000ffffffffffffffff0400000000000000ffffffff00000000000000000000000000405a4401000000a8966402380c000010ffcc0f90ffcc0f06000000070000000100000000000000000000000000000000000000080000000000000100000000008067440080674408000000000000000000000000000000000000000000000000000000000000000000803f000000000100000008c15e2514c15e2514c15e250000000000000000d08f211a00000000000000000101000010fdf30d370c000008000000fa000000a50000005500000005000000fe36262c00000000b84d662c0000000004000000ffffffff0000000000000000000000000000000000000000000000000000000000000000000000000000000000000000000000006dad50ae00000000ffffffffffffffff040000000c000000ffffffff00000000000000000000000000000000429e292c00000000044d26510000000004000000ffffffff000000000000000000000000000000000000000000000000000000000000000000000000000000000000000000000000e1ad50ae00000000ffffffffffffffff0400000000000000ffffffff00000000000000000000000000c0614401000000a8966402390c0000d001cd0f1002cd0f0000000007000000010000000000000000000000000000000000000008000000000000010000000000006f4400006f4409000000000000000000000000000000000000000000000000000000000000000000803f0000000001000000f8c05e2504c15e2504c15e250000000000000000d08f211a00000000000000000101000010fdf30d380c000009000000fa000000a50000005500000000000000669f292c00000000204c26510000000004000000ffffffff00000000000000000000000000000000000000000000000000000000000000000000000000000000000000000000000005af50ae00000000ffffffffffffffff0400000000000000ffffffff00000000000000000000000019000000ea3c262c00000000ac4f262c0000000004000000ffffffff00000000000000000000000000000000000000000000000000000000000000000000000000000000000000000000000079af50ae00000000ffffffffffffffff0400000000000000ffffffff0000000000000000000000000040694401000000a89664023a0c000050f3cc0fd0f3cc0f0600000007000000010000000000000000000000000000000000000008000000000000010000000000807a4400807a440a000000000000000000000000000000000000000000000000000000000000000000803f000000000100000078c05e2584c05e2584c05e250000000000000000d08f211a00000000000000000101000010fdf30d390c00000a000000fa000000a500000055000000000000008e9d292c00000000c84e26510000000004000000ffffffff0000000000000000000000000000000000000000000000000000000000000000000000000000000000000000000000009dae50ae00000000ffffffffffffffff0400000000000000ffffffff00000000000000000000000019000000123d262c00000000544e262c0000000004000000ffffffff00000000000000000000000000000000000000000000000000000000000000000000000000000000000000000000000011a950ae00000000ffffffffffffffff0400000000000000ffffffff00000000000000000000000000c0704401000000a89664023b0c000050c6cc0fd0c6cc0f0000000007000000010000000000000000000000000000000000000008000000000000010000000000008044000080440b000000000000000000000000000000000000000000000000000000000000000000803f000000000100000068c05e2574c05e2574c05e250000000000000000d08f211a00000000000000000101000010fdf30d3a0c00000b000000fa000000a50000005500000000000000369a292c00000000704926510000000004000000ffffffff00000000000000000000000000000000000000000000000000000000000000000000000000000000000000000000000035a850ae00000000ffffffffffffffff0400000000000000ffffffff00000000000000000000000019000000ba3b262c00000000fc48262c0000000004000000ffffffff000000000000000000000000000000000000000000000000000000000000000000000000000000000000000000000000a9a850ae00000000ffffffffffffffff0400000000000000ffffffff0000000000000000000000000080784401000000a89664023c0c000010c9cc0f90c9cc0f0600000007000000010000000000000000000000000000000000000008000000000000010000000000c0854400c085440c000000000000000000000000000000000000000000000000000000000000000000803f000000000000000028c05e2534c05e2534c05e250000000000000000d08f211a00000000000000000101000010fdf30d3b0c00000c000000fa000000a500000055000000090000005e10262c00000000184b662d0000000004000000ffffffff000000000000000000000000000000000000000000000000000000000000000000000000000000000000000000000000cdab50ae00000000ffffffffffffffff0400000000000000ffffffff000000000000000000000000000000002298292c00000000644b26510000000004000000ffffffff00000000000000000000000000000000000000000000000000000000000000000000000000000000000000000000000041aa50ae00000000ffffffffffffffff0400000000000000ffffffff00000000000000000000000000e0814401000000a89664023d0c00001009cd0f9009cd0f0000000007000000010000000000000000000000000000000000000008000000000000010000000000a08b4400a08b440d000000000000000000000000000000000000000000000000000000000000000000803f0000000000000000d8c05e25e4c05e25e4c05e250000000000000000d08f211a00000000000000000101000010fdf30d3c0c00000d0000002c010000c80000006400000000000000c676392c00000000804526d60000000004000000ffffffff00000000000000000000000000000000000000000000000000000000000000000000000000000000000000000000000065a550ae00000000ffffffffffffffff0400000000000000ffffffff000000000000000000000000190000004a36262c000000000c45262c0000000004000000ffffffff000000000000000000000000000000000000000000000000000000000000000000000000000000000000000000000000d9a550ae00000000ffffffffffffffff0400000000000000ffffffff0000000000000000000000000080874401000000a89664023e0c0000100ecd0f100fcd0f0700000007000000010000000000000000000000000000000000000008000000000000010000000000609144006091440e000000000000000000000000000000000000000000000000000000000000000000803f0000000000000000c8bc5e25d4bc5e25d4bc5e250000000000000000d08f211a00000000000000000101000010fdf30d3d0c00000e0000002c010000c800000064000000000000006e77392c00000000284426d60000000004000000ffffffff000000000000000000000000000000000000000000000000000000000000000000000000000000000000000000000000fda450ae00000000ffffffffffffffff0400000000000000ffffffff00000000000000000000000019000000f234262c00000000b447262c0000000004000000ffffffff00000000000000000000000000000000000000000000000000000000000000000000000000000000000000000000000071a750ae00000000ffffffffffffffff0400000000000000ffffffff00000000000000000000000000208d4401000000a89664023f0c0000d0c3cc0f50c4cc0f0600000007000000010000000000000000000000000000000000000008000000000000010000000000409744004097440f000000000000000000000000000000000000000000000000000000000000000000803f000000000000000038bd5e2544bd5e2544bd5e250000000000000000d08f211a00000000000000000101000010fdf30d3e0c00000f0000002c010000c8000000640000000400000096a5272c00000000d046a6200000000004000000ffffffff00000000000000000000000000000000000000000000000000000000000000000000000000000000000000000000000095a650ae00000000ffffffffffffffff0400000000000000ffffffff000000000000000000000000000000001a75392c000000005c4626d60000000004000000ffffffff00000000000000000000000000000000000000000000000000000000000000000000000000000000000000000000000009a150ae00000000ffffffffffffffff0400000000000000ffffffff00000000000000000000000000e0924401000000</t>
  </si>
  <si>
    <t>#10|CarDef_AlfaRomeo_MiTo_GTA|4348454154454E47494E4503000000A062BF0F00000000E8170000a8966402400c000090c1cc0fd0c1cc0f00000000070000000100000000000000000000000000000000000000080000000000000100000000004045440040454401000000000000000000000000000000000000000000000000000000000000000000803f0000000004000000c8bf5e25d4bf5e25d4bf5e2500000000000000001090211a00000000000000000101000010f0f30dffffffff01000000fa000000a5000000550000000000000096ad292c00000000d07e26510000000004000000ffffffff000000000000000000000000000000000000000000000000000000000000000000000000000000000000000000000000959e50ae00000000ffffffffffffffff0400000000000000ffffffff000000000000000000000000190000001a0d262c000000005c7e262c0000000004000000ffffffff000000000000000000000000000000000000000000000000000000000000000000000000000000000000000000000000099950ae00000000ffffffffffffffff0400000000000000ffffffff0000000000000000000000000040454400000000a8966402410c0000d0facc0f50fbcc0f0700000007000000010000000000000000000000000000000000000008000000000000010000000000404e4400404e4402000000000000000000000000000000000000000000000000000000000000000000803f000000000400000088c05e2594c05e2594c05e2500000000000000001090211a00000000000000000101000010f0f30d400c000002000000fa000000a500000055000000000000003eaa292c00000000787926510000000004000000ffffffff0000000000000000000000000000000000000000000000000000000000000000000000000000000000000000000000002d9850ae00000000ffffffffffffffff0400000000000000ffffffff00000000000000000000000019000000820b262c00000000c478262c0000000004000000ffffffff000000000000000000000000000000000000000000000000000000000000000000000000000000000000000000000000a19850ae00000000ffffffffffffffff0400000000000000ffffffff00000000000000000000000000404a4400000000a8966402420c0000d0c3cc0f50c4cc0f06000000070000000100000000000000000000000000000000000000080000000000000100000000008053440080534403000000000000000000000000000000000000000000000000000000000000000000803f000000000400000038c05e2544c05e2544c05e2500000000000000001090211a00000000000000000101000010f0f30d410c000003000000fa000000a50000005500000000000000a6a8292c00000000e07b26510000000004000000ffffffff000000000000000000000000000000000000000000000000000000000000000000000000000000000000000000000000c59b50ae00000000ffffffffffffffff0400000000000000ffffffff000000000000000000000000190000002a08262c000000006c7b262c0000000004000000ffffffff000000000000000000000000000000000000000000000000000000000000000000000000000000000000000000000000399a50ae00000000ffffffffffffffff0400000000000000ffffffff00000000000000000000000000404f4401000000a8966402430c00005011cd0fd011cd0f00000000070000000100000000000000000000000000000000000000080000000000000100000000008058440080584404000000000000000000000000000000000000000000000000000000000000000000803f000000000200000098c05e25a4c05e25a4c05e2500000000000000001090211a00000000000000000101000010f0f30d420c000004000000fa000000a50000005500000005000000ce0e262c000000008875662c0000000004000000ffffffff0000000000000000000000000000000000000000000000000000000000000000000000000000000000000000000000005d9550ae00000000ffffffffffffffff0400000002000000ffffffff0000000000000000000000000000000052a6292c00000000147526510000000004000000ffffffff000000000000000000000000000000000000000000000000000000000000000000000000000000000000000000000000d19550ae00000000ffffffffffffffff0400000000000000ffffffff0000000000000000000000000040544401000000a8966402440c000010ffcc0f1000cd0f07000000070000000100000000000000000000000000000000000000080000000000000100000000000062440000624405000000000000000000000000000000000000000000000000000000000000000000803f000000000200000048c05e2554c05e2554c05e2500000000000000001090211a00000000000000000101000010f0f30d430c000005000000fa000000a5000000550000000000000076a7292c00000000307426510000000004000000ffffffff000000000000000000000000000000000000000000000000000000000000000000000000000000000000000000000000f59450ae00000000ffffffffffffffff0400000000000000ffffffff00000000000000000000000019000000fa04262c00000000bc77262c0000000004000000ffffffff000000000000000000000000000000000000000000000000000000000000000000000000000000000000000000000000699750ae00000000ffffffffffffffff0400000000000000ffffffff0000000000000000000000000040594401000000a8966402450c000050f3cc0f90f3cc0f00000000070000000100000000000000000000000000000000000000080000000000000100000000000064440000644406000000000000000000000000000000000000000000000000000000000000000000803f000000000200000018c25e2524c25e2524c25e2500000000000000001090211a00000000000000000101000010f0f30d440c000006000000fa000000a500000055000000000000009ea5292c00000000d87626510000000004000000ffffffff0000000000000000000000000000000000000000000000000000000000000000000000000000000000000000000000008d9650ae00000000ffffffffffffffff0400000000000000ffffffff000000000000000000000000190000006205262c000000002476262c0000000004000000ffffffff000000000000000000000000000000000000000000000000000000000000000000000000000000000000000000000000019150ae00000000ffffffffffffffff0400000000000000ffffffff00000000000000000000000000805e4401000000a8966402460c000050f7cc0f90f7cc0f0000000007000000010000000000000000000000000000000000000008000000000000010000000000406b4400406b4407000000000000000000000000000000000000000000000000000000000000000000803f0000000002000000b8c15e25c4c15e25c4c15e2500000000000000001090211a00000000000000000101000010f0f30d450c0000070000002c010000c800000064000000000000000642392c00000000407126d60000000004000000ffffffff000000000000000000000000000000000000000000000000000000000000000000000000000000000000000000000000259050ae00000000ffffffffffffffff0400000000000000ffffffff000000000000000000000000190000008a03262c00000000cc70262c0000000004000000ffffffff000000000000000000000000000000000000000000000000000000000000000000000000000000000000000000000000999050ae00000000ffffffffffffffff0400000000000000ffffffff0000000000000000000000000080654401000000a8966402470c00001009cd0f9009cd0f06000000070000000100000000000000000000000000000000000000080000000000000100000000008072440080724408000000000000000000000000000000000000000000000000000000000000000000803f0000000001000000c8c15e25d4c15e25d4c15e2500000000000000001090211a00000000000000000101000010f0f30d460c0000080000002c010000c80000006400000005000000ae08262c00000000e873662c0000000004000000ffffffff000000000000000000000000000000000000000000000000000000000000000000000000000000000000000000000000bd9350ae00000000ffffffffffffffff040000000c000000ffffffff000000000000000000000000000000003240392c00000000747326d60000000004000000ffffffff000000000000000000000000000000000000000000000000000000000000000000000000000000000000000000000000319250ae00000000ffffffffffffffff0400000000000000ffffffff00000000000000000000000000806c4401000000a8966402480c000050cbcc0f90cbcc0f00000000070000000100000000000000000000000000000000000000080000000000000100000000008079440080794409000000000000000000000000000000000000000000000000000000000000000000803f000000000100000098c15e25a4c15e25a4c15e2500000000000000001090211a00000000000000000101000010f0f30d470c0000090000002c010000c80000006400000000000000d65e392c00000000906d26d60000000004000000ffffffff000000000000000000000000000000000000000000000000000000000000000000000000000000000000000000000000558d50ae00000000ffffffffffffffff0400000000000000ffffffff000000000000000000000000190000005a1e262c000000001c6d262c0000000004000000ffffffff000000000000000000000000000000000000000000000000000000000000000000000000000000000000000000000000c98d50ae00000000ffffffffffffffff0400000000000000ffffffff0000000000000000000000000080734401000000a8966402490c0000100ecd0f500ecd0f0000000007000000010000000000000000000000000000000000000008000000000000010000000000408244004082440a000000000000000000000000000000000000000000000000000000000000000000803f000000000100000088c15e2594c15e2594c15e2500000000000000001090211a00000000000000000101000010f0f30d480c00000a0000002c010000c800000064000000000000007e5f392c00000000386c26d60000000004000000ffffffff000000000000000000000000000000000000000000000000000000000000000000000000000000000000000000000000ed8c50ae00000000ffffffffffffffff0400000000000000ffffffff00000000000000000000000019000000c21c262c00000000846f262c0000000004000000ffffffff000000000000000000000000000000000000000000000000000000000000000000000000000000000000000000000000618f50ae00000000ffffffffffffffff0400000000000000ffffffff00000000000000000000000000807a4401000000a89664024a0c0000d001cd0f5002cd0f0000000007000000010000000000000000000000000000000000000008000000000000010000000000e0844400e084440b000000000000000000000000000000000000000000000000000000000000000000803f0000000001000000a8c15e25b4c15e25b4c15e2500000000000000001090211a00000000000000000101000010f0f30d490c00000b0000002c010000c80000006400000000000000e65d392c00000000a06e26d60000000004000000ffffffff000000000000000000000000000000000000000000000000000000000000000000000000000000000000000000000000858e50ae00000000ffffffffffffffff0400000000000000ffffffff000000000000000000000000190000006a1d262c000000002c6e262c0000000004000000ffffffff000000000000000000000000000000000000000000000000000000000000000000000000000000000000000000000000f98e50ae00000000ffffffffffffffff0400000000000000ffffffff0000000000000000000000000000814401000000a89664024b0c0000d0c3cc0f10c4cc0f0700000007000000010000000000000000000000000000000000000008000000000000010000000000408a4400408a440c000000000000000000000000000000000000000000000000000000000000000000803f0000000000000000d8c15e25e4c15e25e4c15e2500000000000000001090211a00000000000000000101000010f0f30d4a0c00000c0000002c010000c800000064000000090000000e32262c000000004869662d0000000004000000ffffffff0000000000000000000000000000000000000000000000000000000000000000000000000000000000000000000000001d8850ae00000000ffffffffffffffff0400000000000000ffffffff00000000000000000000000000000000925b392c00000000d46826d60000000004000000ffffffff000000000000000000000000000000000000000000000000000000000000000000000000000000000000000000000000918850ae00000000ffffffffffffffff0400000000000000ffffffff0000000000000000000000000040864401000000a89664024c0c000010ffcc0f1000cd0f0600000007000000010000000000000000000000000000000000000008000000000000010000000000a08f4400a08f440d000000000000000000000000000000000000000000000000000000000000000000803f0000000000000000e8c15e25f4c15e25f4c15e2500000000000000001090211a00000000000000000101000010f0f30d4b0c00000d0000005e010000e60000007300000000000000b6f8082c00000000f16b265b0000000004000000ffffffff000000000000000000000000000000000000000000000000000000000000000000000000000000000000000000000000b58b50ae00000000ffffffffffffffff0400000000000000ffffffff000000000000000000000000190000003a18262c000000007c6b262c0000000004000000ffffffff000000000000000000000000000000000000000000000000000000000000000000000000000000000000000000000000298a50ae00000000ffffffffffffffff0400000000000000ffffffff00000000000000000000000000808b4401000000a89664024d0c0000d0facc0f50fccc0f0000000007000000010000000000000000000000000000000000000008000000000000010000000000209544002095440e000000000000000000000000000000000000000000000000000000000000000000803f000000000000000098bd5e25a4bd5e25a4bd5e2500000000000000001090211a00000000000000000101000010f0f30d4c0c00000e0000005e010000e60000007300000000000000def6082c000000009965265b0000000004000000ffffffff0000000000000000000000000000000000000000000000000000000000000000000000000000000000000000000000004d8550ae00000000ffffffffffffffff0400000000000000ffffffff00000000000000000000000019000000a216262c00000000e465262c0000000004000000ffffffff000000000000000000000000000000000000000000000000000000000000000000000000000000000000000000000000c18550ae00000000ffffffffffffffff0400000000000000ffffffff00000000000000000000000000c0904401000000a89664024e0c000010facc0f50facc0f0700000007000000010000000000000000000000000000000000000008000000000000010000000000a09a4400a09a440f000000000000000000000000000000000000000000000000000000000000000000803f000000000000000058be5e2564be5e2564be5e2500000000000000001090211a00000000000000000101000010f0f30d4d0c00000f0000005e010000e600000073000000040000004687272c000000000064a6200000000004000000ffffffff000000000000000000000000000000000000000000000000000000000000000000000000000000000000000000000000e58450ae00000000ffffffffffffffff0400000000000000ffffffff00000000000000000000000000000000caf4082c000000008d67265b0000000004000000ffffffff000000000000000000000000000000000000000000000000000000000000000000000000000000000000000000000000598750ae00000000ffffffffffffffff0400000000000000ffffffff0000000000000000000000000020964401000000</t>
  </si>
  <si>
    <t>#11|CarDef_Renault_Clio_RS|4348454154454E47494E4503000000C821881E00000000E8170000a89664024f0c000050cbcc0f90cbcc0f0000000007000000010000000000000000000000000000000000000008000000000000010000000000404d4400404d4401000000000000000000000000000000000000000000000000000000000000000000803f0000000004000000e8c05e25f4c05e25f4c05e250000000000000000905f211a000000000000000001010000d0c3c90fffffffff01000000fa000000a50000005500000000000000aeec1e3d00000000e83f11400000000004000000ffffffff000000000000000000000000000000000000000000000000000000000000000000000000000000000000000000000000bddf67bf00000000ffffffffffffffff0400000000000000ffffffff00000000000000000000000019000000324c113d00000000743f113d0000000004000000ffffffff00000000000000000000000000000000000000000000000000000000000000000000000000000000000000000000000031de67bf00000000ffffffffffffffff0400000000000000ffffffff00000000000000000000000000404d4400000000a8966402500c0000d0facc0fd0fbcc0f07000000070000000100000000000000000000000000000000000000080000000000000100000000008055440080554402000000000000000000000000000000000000000000000000000000000000000000803f000000000400000058c05e2564c05e2564c05e250000000000000000905f211a000000000000000001010000d0c3c90f4f0c000002000000fa000000a50000005500000000000000d6ea1e3d00000000903911400000000004000000ffffffff00000000000000000000000000000000000000000000000000000000000000000000000000000000000000000000000055d967bf00000000ffffffffffffffff0400000000000000ffffffff000000000000000000000000190000005a4a113d000000001c39113d0000000004000000ffffffff000000000000000000000000000000000000000000000000000000000000000000000000000000000000000000000000c9d967bf00000000ffffffffffffffff0400000000000000ffffffff0000000000000000000000000040514400000000a8966402510c000010ffcc0f90ffcc0f00000000070000000100000000000000000000000000000000000000080000000000000100000000008059440080594403000000000000000000000000000000000000000000000000000000000000000000803f0000000004000000f8c15e2504c25e2504c25e250000000000000000905f211a000000000000000001010000d0c3c90f500c000003000000fa000000a500000055000000000000007eeb1e3d00000000383811400000000004000000ffffffff000000000000000000000000000000000000000000000000000000000000000000000000000000000000000000000000edd867bf00000000ffffffffffffffff0400000000000000ffffffff00000000000000000000000019000000c248113d00000000843b113d0000000004000000ffffffff00000000000000000000000000000000000000000000000000000000000000000000000000000000000000000000000061db67bf00000000ffffffffffffffff0400000000000000ffffffff0000000000000000000000000040554401000000a8966402520c000050f3cc0fd0f3cc0f0600000007000000010000000000000000000000000000000000000008000000000000010000000000805d4400805d4404000000000000000000000000000000000000000000000000000000000000000000803f000000000200000078c15e2584c15e2584c15e250000000000000000905f211a000000000000000001010000d0c3c90f510c000004000000fa000000a50000005500000005000000e641113d00000000a03a513d0000000004000000ffffffff00000000000000000000000000000000000000000000000000000000000000000000000000000000000000000000000085da67bf00000000ffffffffffffffff0400000002000000ffffffff000000000000000000000000000000006ae91e3d000000002c3a11400000000004000000ffffffff000000000000000000000000000000000000000000000000000000000000000000000000000000000000000000000000f9da67bf00000000ffffffffffffffff0400000000000000ffffffff0000000000000000000000000040594401000000a8966402530c000050f7cc0f90f7cc0f07000000070000000100000000000000000000000000000000000000080000000000000100000000000066440000664405000000000000000000000000000000000000000000000000000000000000000000803f000000000200000008c25e2514c25e2514c25e250000000000000000905f211a000000000000000001010000d0c3c90f520c000005000000fa000000a500000055000000000000000ee61e3d00000000483511400000000004000000ffffffff0000000000000000000000000000000000000000000000000000000000000000000000000000000000000000000000001dd467bf00000000ffffffffffffffff0400000000000000ffffffff000000000000000000000000190000009247113d00000000d434113d0000000004000000ffffffff00000000000000000000000000000000000000000000000000000000000000000000000000000000000000000000000091d467bf00000000ffffffffffffffff0400000000000000ffffffff00000000000000000000000000405d4401000000a8966402540c000010c9cc0f90c9cc0f00000000070000000100000000000000000000000000000000000000080000000000000100000000004067440040674406000000000000000000000000000000000000000000000000000000000000000000803f0000000002000000c8c25e25d4c25e25d4c25e250000000000000000905f211a000000000000000001010000d0c3c90f530c000006000000fa000000a50000005500000000000000b6e41e3d00000000f03711400000000004000000ffffffff000000000000000000000000000000000000000000000000000000000000000000000000000000000000000000000000b5d767bf00000000ffffffffffffffff0400000000000000ffffffff000000000000000000000000190000003a44113d000000007c37113d0000000004000000ffffffff00000000000000000000000000000000000000000000000000000000000000000000000000000000000000000000000029d667bf00000000ffffffffffffffff0400000000000000ffffffff0000000000000000000000000080614401000000a8966402550c0000d0facc0f50fbcc0f0700000007000000010000000000000000000000000000000000000008000000000000010000000000006d4400006d4407000000000000000000000000000000000000000000000000000000000000000000803f000000000200000088c25e2594c25e2594c25e250000000000000000905f211a000000000000000001010000d0c3c90f540c0000070000002c010000c80000006400000000000000de020e3d00000000983111c70000000004000000ffffffff0000000000000000000000000000000000000000000000000000000000000000000000000000000000000000000000004dd167bf00000000ffffffffffffffff0400000000000000ffffffff00000000000000000000000019000000a242113d00000000e431113d0000000004000000ffffffff000000000000000000000000000000000000000000000000000000000000000000000000000000000000000000000000c1d167bf00000000ffffffffffffffff0400000000000000ffffffff0000000000000000000000000040674401000000a8966402560c0000d001cd0f1002cd0f06000000070000000100000000000000000000000000000000000000080000000000000100000000000073440000734408000000000000000000000000000000000000000000000000000000000000000000803f0000000001000000d8c25e25e4c25e25e4c25e250000000000000000905f211a000000000000000001010000d0c3c90f550c0000080000002c010000c80000006400000005000000464b113d000000000030513d0000000004000000ffffffff000000000000000000000000000000000000000000000000000000000000000000000000000000000000000000000000e5d067bf00000000ffffffffffffffff040000000c000000ffffffff00000000000000000000000000000000ca000e3d000000008c3311c70000000004000000ffffffff00000000000000000000000000000000000000000000000000000000000000000000000000000000000000000000000059d367bf00000000ffffffffffffffff0400000000000000ffffffff00000000000000000000000000006d4401000000a8966402570c000010c9cc0f50c9cc0f0000000007000000010000000000000000000000000000000000000008000000000000010000000000c0784400c0784409000000000000000000000000000000000000000000000000000000000000000000803f000000000100000048c25e2554c25e2554c25e250000000000000000905f211a000000000000000001010000d0c3c90f560c0000090000002c010000c80000006400000000000000ee010e3d00000000a83211c70000000004000000ffffffff0000000000000000000000000000000000000000000000000000000000000000000000000000000000000000000000007dd267bf00000000ffffffffffffffff0400000000000000ffffffff000000000000000000000000190000007241113d000000003432113d0000000004000000ffffffff000000000000000000000000000000000000000000000000000000000000000000000000000000000000000000000000f1d267bf00000000ffffffffffffffff0400000000000000ffffffff00000000000000000000000000c0724401000000a8966402580c000090c1cc0fd0c1cc0f0700000007000000010000000000000000000000000000000000000008000000000000010000000000408144004081440a000000000000000000000000000000000000000000000000000000000000000000803f0000000001000000e8c25e25f4c25e25f4c25e250000000000000000905f211a000000000000000001010000d0c3c90f570c00000a0000002c010000c80000006400000000000000161e0e3d00000000502d11c70000000004000000ffffffff00000000000000000000000000000000000000000000000000000000000000000000000000000000000000000000000015cc67bf00000000ffffffffffffffff0400000000000000ffffffff000000000000000000000000190000009a5f113d00000000dc2c113d0000000004000000ffffffff00000000000000000000000000000000000000000000000000000000000000000000000000000000000000000000000089cc67bf00000000ffffffffffffffff0400000000000000ffffffff0000000000000000000000000080784401000000a8966402590c0000d0c3cc0f10c4cc0f0000000007000000010000000000000000000000000000000000000008000000000000010000000000008344000083440b000000000000000000000000000000000000000000000000000000000000000000803f000000000100000098c25e25a4c25e25a4c25e250000000000000000905f211a000000000000000001010000d0c3c90f580c00000b0000002c010000c80000006400000000000000be1c0e3d00000000f82f11c70000000004000000ffffffff000000000000000000000000000000000000000000000000000000000000000000000000000000000000000000000000adcf67bf00000000ffffffffffffffff0400000000000000ffffffff00000000000000000000000019000000025c113d00000000442f113d0000000004000000ffffffff00000000000000000000000000000000000000000000000000000000000000000000000000000000000000000000000021ce67bf00000000ffffffffffffffff0400000000000000ffffffff00000000000000000000000000407e4401000000a89664025a0c00005011cd0f9011cd0f0700000007000000010000000000000000000000000000000000000008000000000000010000000000e0884400e088440c000000000000000000000000000000000000000000000000000000000000000000803f000000000000000058c25e2564c25e2564c25e250000000000000000905f211a000000000000000001010000d0c3c90f590c00000c0000002c010000c800000064000000090000002675113d00000000602e513c0000000004000000ffffffff00000000000000000000000000000000000000000000000000000000000000000000000000000000000000000000000045c967bf00000000ffffffffffffffff0400000000000000ffffffff00000000000000000000000000000000aa1a0e3d00000000ec2911c70000000004000000ffffffff000000000000000000000000000000000000000000000000000000000000000000000000000000000000000000000000b9c967bf00000000ffffffffffffffff0400000000000000ffffffff00000000000000000000000000e0844401000000a89664025b0c000010c9cc0f90c9cc0f0000000007000000010000000000000000000000000000000000000008000000000000010000000000c08e4400c08e440d000000000000000000000000000000000000000000000000000000000000000000803f000000000000000068c25e2574c25e2574c25e250000000000000000905f211a000000000000000001010000d0c3c90f5a0c00000d0000005e010000e600000073000000000000004ebb3f3d000000000928114a0000000004000000ffffffff000000000000000000000000000000000000000000000000000000000000000000000000000000000000000000000000ddc867bf00000000ffffffffffffffff0400000000000000ffffffff00000000000000000000000019000000d258113d00000000942b113d0000000004000000ffffffff00000000000000000000000000000000000000000000000000000000000000000000000000000000000000000000000051cb67bf00000000ffffffffffffffff0400000000000000ffffffff00000000000000000000000000a08a4401000000a89664025c0c0000100ecd0fd00ecd0f0600000007000000010000000000000000000000000000000000000008000000000000010000000000c0944400c094440e000000000000000000000000000000000000000000000000000000000000000000803f0000000000000000f8be5e2504bf5e2504bf5e250000000000000000905f211a000000000000000001010000d0c3c90f5b0c00000e0000005e010000e60000007300000000000000f6b93f3d00000000b12a114a0000000004000000ffffffff00000000000000000000000000000000000000000000000000000000000000000000000000000000000000000000000075ca67bf00000000ffffffffffffffff0400000000000000ffffffff000000000000000000000000190000007a59113d000000003c2a113d0000000004000000ffffffff000000000000000000000000000000000000000000000000000000000000000000000000000000000000000000000000e9ca67bf00000000ffffffffffffffff0400000000000000ffffffff0000000000000000000000000060904401000000a89664025d0c000050f3cc0f90f3cc0f0700000007000000010000000000000000000000000000000000000008000000000000010000000000c09a4400c09a440f000000000000000000000000000000000000000000000000000000000000000000803f000000000000000078be5e2584be5e2584be5e250000000000000000905f211a000000000000000001010000d0c3c90f5c0c00000f0000005e010000e600000073000000040000001ec6103d00000000582591310000000004000000ffffffff0000000000000000000000000000000000000000000000000000000000000000000000000000000000000000000000000dc467bf00000000ffffffffffffffff0400000000000000ffffffff00000000000000000000000000000000e2b73f3d00000000a524114a0000000004000000ffffffff00000000000000000000000000000000000000000000000000000000000000000000000000000000000000000000000081c467bf00000000ffffffffffffffff0400000000000000ffffffff0000000000000000000000000040964401000000</t>
  </si>
  <si>
    <t>#12|CarDef_Audi_S4_Final|4348454154454E47494E45030000001840881E00000000E8170000a89664025e0c000050f7cc0f90f7cc0f00000000070000000100000000000000000000000000000000000000080000000000000100000000008059440080594401000000000000000000000000000000000000000000000000000000000000000000803f000000000400000028c15e2534c15e2534c15e2500000000000000005090211a000000000000000001010000d0f8f30dffffffff01000000fa000000a500000055000000000000001e8e1e3d00000000585d11400000000004000000ffffffff0000000000000000000000000000000000000000000000000000000000000000000000000000000000000000000000000dbc67bf00000000ffffffffffffffff0400000000000000ffffffff00000000000000000000000019000000e22f113d00000000a45c113d0000000004000000ffffffff00000000000000000000000000000000000000000000000000000000000000000000000000000000000000000000000081bc67bf00000000ffffffffffffffff0400000000000000ffffffff0000000000000000000000000080594400000000a89664025f0c00005011cd0f9011cd0f0000000007000000010000000000000000000000000000000000000008000000000000010000000000c0624400c0624402000000000000000000000000000000000000000000000000000000000000000000803f000000000400000058c15e2564c15e2564c15e2500000000000000005090211a000000000000000001010000d0f8f30d5e0c000002000000fa000000a50000005500000000000000868c1e3d00000000c05f11400000000004000000ffffffff000000000000000000000000000000000000000000000000000000000000000000000000000000000000000000000000a5bf67bf00000000ffffffffffffffff0400000000000000ffffffff000000000000000000000000190000000a2c113d000000004c5f113d0000000004000000ffffffff00000000000000000000000000000000000000000000000000000000000000000000000000000000000000000000000019be67bf00000000ffffffffffffffff0400000000000000ffffffff00000000000000000000000000405e4400000000a8966402600c0000100ecd0f100fcd0f07000000070000000100000000000000000000000000000000000000080000000000000100000000008067440080674403000000000000000000000000000000000000000000000000000000000000000000803f000000000400000068c15e2574c15e2574c15e2500000000000000005090211a000000000000000001010000d0f8f30d5f0c000003000000fa000000a500000055000000000000002e8d1e3d00000000685e11400000000004000000ffffffff0000000000000000000000000000000000000000000000000000000000000000000000000000000000000000000000003db967bf00000000ffffffffffffffff0400000000000000ffffffff00000000000000000000000019000000b22a113d00000000f459113d0000000004000000ffffffff000000000000000000000000000000000000000000000000000000000000000000000000000000000000000000000000b1b967bf00000000ffffffffffffffff0400000000000000ffffffff0000000000000000000000000000634401000000a8966402610c0000d0facc0f90fbcc0f0600000007000000010000000000000000000000000000000000000008000000000000010000000000806c4400806c4404000000000000000000000000000000000000000000000000000000000000000000803f000000000200000028c25e2534c25e2534c25e2500000000000000005090211a000000000000000001010000d0f8f30d600c000004000000fa000000a500000055000000050000005623113d000000001058513d0000000004000000ffffffff000000000000000000000000000000000000000000000000000000000000000000000000000000000000000000000000d5b867bf00000000ffffffffffffffff0400000002000000ffffffff00000000000000000000000000000000da881e3d000000009c5b11400000000004000000ffffffff00000000000000000000000000000000000000000000000000000000000000000000000000000000000000000000000049bb67bf00000000ffffffffffffffff0400000000000000ffffffff00000000000000000000000000c0674401000000a8966402620c00001009cd0f9009cd0f07000000070000000100000000000000000000000000000000000000080000000000000100000000000076440000764405000000000000000000000000000000000000000000000000000000000000000000803f000000000200000038c25e2544c25e2544c25e2500000000000000005090211a000000000000000001010000d0f8f30d610c000005000000fa000000a50000005500000000000000fe891e3d00000000b85a11400000000004000000ffffffff0000000000000000000000000000000000000000000000000000000000000000000000000000000000000000000000006dba67bf00000000ffffffffffffffff0400000000000000ffffffff000000000000000000000000190000004229113d00000000045a113d0000000004000000ffffffff000000000000000000000000000000000000000000000000000000000000000000000000000000000000000000000000e1ba67bf00000000ffffffffffffffff0400000000000000ffffffff00000000000000000000000000806c4401000000a8966402630c000050c6cc0fd0c6cc0f0000000007000000010000000000000000000000000000000000000008000000000000010000000000c0764400c0764406000000000000000000000000000000000000000000000000000000000000000000803f000000000200000068c35e2574c35e2574c35e2500000000000000005090211a000000000000000001010000d0f8f30d620c000006000000fa000000a5000000550000000000000066861e3d00000000205511400000000004000000ffffffff00000000000000000000000000000000000000000000000000000000000000000000000000000000000000000000000005b467bf00000000ffffffffffffffff0400000000000000ffffffff00000000000000000000000019000000ea27113d00000000ac54113d0000000004000000ffffffff00000000000000000000000000000000000000000000000000000000000000000000000000000000000000000000000079b467bf00000000ffffffffffffffff0400000000000000ffffffff00000000000000000000000000c0704401000000a8966402640c000050f7cc0f90f7cc0f0600000007000000010000000000000000000000000000000000000008000000000000010000000000c07d4400c07d4407000000000000000000000000000000000000000000000000000000000000000000803f000000000200000028c35e2534c35e2534c35e2500000000000000005090211a000000000000000001010000d0f8f30d630c0000070000002c010000c800000064000000000000008e640e3d00000000c85711c70000000004000000ffffffff0000000000000000000000000000000000000000000000000000000000000000000000000000000000000000000000009db767bf00000000ffffffffffffffff0400000000000000ffffffff000000000000000000000000190000001224113d000000005457113d0000000004000000ffffffff00000000000000000000000000000000000000000000000000000000000000000000000000000000000000000000000011b667bf00000000ffffffffffffffff0400000000000000ffffffff0000000000000000000000000080774401000000a8966402650c0000d0c3cc0f90c4cc0f00000000070000000100000000000000000000000000000000000000080000000000000100000000004082440040824408000000000000000000000000000000000000000000000000000000000000000000803f0000000001000000c8c35e25d4c35e25d4c35e2500000000000000005090211a000000000000000001010000d0f8f30d640c0000080000002c010000c80000006400000005000000362d113d000000007056513d0000000004000000ffffffff00000000000000000000000000000000000000000000000000000000000000000000000000000000000000000000000035b167bf00000000ffffffffffffffff040000000c000000ffffffff00000000000000000000000000000000ba620e3d00000000fc5111c70000000004000000ffffffff000000000000000000000000000000000000000000000000000000000000000000000000000000000000000000000000a9b167bf00000000ffffffffffffffff0400000000000000ffffffff00000000000000000000000000407e4401000000a8966402660c00005011cd0fd011cd0f0600000007000000010000000000000000000000000000000000000008000000000000010000000000c0854400c0854409000000000000000000000000000000000000000000000000000000000000000000803f000000000100000078c35e2584c35e2584c35e2500000000000000005090211a000000000000000001010000d0f8f30d650c0000090000002c010000c800000064000000000000005e630e3d00000000185011c70000000004000000ffffffff000000000000000000000000000000000000000000000000000000000000000000000000000000000000000000000000cdb067bf00000000ffffffffffffffff0400000000000000ffffffff000000000000000000000000190000002223113d000000006450113d0000000004000000ffffffff00000000000000000000000000000000000000000000000000000000000000000000000000000000000000000000000041b367bf00000000ffffffffffffffff0400000000000000ffffffff0000000000000000000000000080824401000000a8966402670c000010ffcc0f1000cd0f0700000007000000010000000000000000000000000000000000000008000000000000010000000000408b4400408b440a000000000000000000000000000000000000000000000000000000000000000000803f000000000100000018c45e2524c45e2524c45e2500000000000000005090211a000000000000000001010000d0f8f30d660c00000a0000002c010000c80000006400000000000000c6610e3d00000000805211c70000000004000000ffffffff00000000000000000000000000000000000000000000000000000000000000000000000000000000000000000000000065b267bf00000000ffffffffffffffff0400000000000000ffffffff000000000000000000000000190000004a21113d000000000c52113d0000000004000000ffffffff000000000000000000000000000000000000000000000000000000000000000000000000000000000000000000000000d9b267bf00000000ffffffffffffffff0400000000000000ffffffff00000000000000000000000000e0854401000000a8966402680c000010facc0f50facc0f0000000007000000010000000000000000000000000000000000000008000000000000010000000000208d4400208d440b000000000000000000000000000000000000000000000000000000000000000000803f000000000100000088c35e2594c35e2594c35e2500000000000000005090211a000000000000000001010000d0f8f30d670c00000b0000002c010000c800000064000000000000006e7e0e3d00000000284d11c70000000004000000ffffffff000000000000000000000000000000000000000000000000000000000000000000000000000000000000000000000000fdad67bf00000000ffffffffffffffff0400000000000000ffffffff00000000000000000000000019000000f23f113d00000000b44c113d0000000004000000ffffffff00000000000000000000000000000000000000000000000000000000000000000000000000000000000000000000000071ac67bf00000000ffffffffffffffff0400000000000000ffffffff0000000000000000000000000000894401000000a8966402690c000050f3cc0f90f3cc0f0700000007000000010000000000000000000000000000000000000008000000000000010000000000809344008093440c000000000000000000000000000000000000000000000000000000000000000000803f000000000000000098c35e25a4c35e25a4c35e2500000000000000005090211a000000000000000001010000d0f8f30d680c00000c0000002c010000c800000064000000090000009614113d00000000d04f513c0000000004000000ffffffff00000000000000000000000000000000000000000000000000000000000000000000000000000000000000000000000095af67bf00000000ffffffffffffffff0400000000000000ffffffff000000000000000000000000000000001a7c0e3d000000005c4f11c70000000004000000ffffffff00000000000000000000000000000000000000000000000000000000000000000000000000000000000000000000000009ae67bf00000000ffffffffffffffff0400000000000000ffffffff00000000000000000000000000408f4401000000a89664026a0c000010facc0f50facc0f0000000007000000010000000000000000000000000000000000000008000000000000010000000000009a4400009a440d000000000000000000000000000000000000000000000000000000000000000000803f0000000000000000a8c35e25b4c35e25b4c35e2500000000000000005090211a000000000000000001010000d0f8f30d690c00000d0000005e010000e600000073000000000000003edd3f3d00000000794e114a0000000004000000ffffffff0000000000000000000000000000000000000000000000000000000000000000000000000000000000000000000000002da967bf00000000ffffffffffffffff0400000000000000ffffffff00000000000000000000000019000000823a113d00000000c449113d0000000004000000ffffffff000000000000000000000000000000000000000000000000000000000000000000000000000000000000000000000000a1a967bf00000000ffffffffffffffff0400000000000000ffffffff0000000000000000000000000080954401000000a89664026b0c000010ffcc0fd0ffcc0f060000000700000001000000000000000000000000000000000000000800000000000001000000000060a0440060a0440e000000000000000000000000000000000000000000000000000000000000000000803f000000000000000008c05e2514c05e2514c05e2500000000000000005090211a000000000000000001010000d0f8f30d6a0c00000e0000005e010000e60000007300000000000000a6db3f3d00000000e148114a0000000004000000ffffffff000000000000000000000000000000000000000000000000000000000000000000000000000000000000000000000000c5a867bf00000000ffffffffffffffff0400000000000000ffffffff000000000000000000000000190000002a3b113d000000006c48113d0000000004000000ffffffff00000000000000000000000000000000000000000000000000000000000000000000000000000000000000000000000039ab67bf00000000ffffffffffffffff0400000000000000ffffffff00000000000000000000000000c09b4401000000a89664026c0c0000d0c3cc0f10c4cc0f0700000007000000010000000000000000000000000000000000000008000000000000010000000000c0a64400c0a6440f000000000000000000000000000000000000000000000000000000000000000000803f000000000000000088bf5e2594bf5e2594bf5e2500000000000000005090211a000000000000000001010000d0f8f30d6b0c00000f0000005e010000e60000007300000004000000cea9103d00000000884a91310000000004000000ffffffff0000000000000000000000000000000000000000000000000000000000000000000000000000000000000000000000005daa67bf00000000ffffffffffffffff0400000000000000ffffffff0000000000000000000000000000000052d93f3d00000000154a114a0000000004000000ffffffff000000000000000000000000000000000000000000000000000000000000000000000000000000000000000000000000d1aa67bf00000000ffffffffffffffff0400000000000000ffffffff00000000000000000000000000e0a14401000000</t>
  </si>
  <si>
    <t>#13|CarDef_Nissan_370z|4348454154454E47494E45030000004075241800000000E8170000a89664026d0c0000d001cd0f1002cd0f0000000007000000010000000000000000000000000000000000000008000000000000010000000000405f4400405f4401000000000000000000000000000000000000000000000000000000000000000000803f000000000400000018c35e2524c35e2524c35e2500000000000000009090211a0000000000000000010100001000f40dffffffff01000000fa000000a5000000550000000000000036bbb23b000000007068bd460000000004000000ffffffff000000000000000000000000000000000000000000000000000000000000000000000000000000000000000000000000358bcbb900000000ffffffffffffffff0400000000000000ffffffff00000000000000000000000019000000ba18bd3b00000000fc6bbd3b0000000004000000ffffffff000000000000000000000000000000000000000000000000000000000000000000000000000000000000000000000000a98bcbb900000000ffffffffffffffff0400000000000000ffffffff00000000000000000000000000405f4400000000a89664026e0c000050f7cc0fd0f7cc0f06000000070000000100000000000000000000000000000000000000080000000000000100000000004068440040684402000000000000000000000000000000000000000000000000000000000000000000803f0000000004000000b8c25e25c4c25e25c4c25e2500000000000000009090211a0000000000000000010100001000f40d6d0c000002000000fa000000a500000055000000000000005eb9b23b00000000186abd460000000004000000ffffffff000000000000000000000000000000000000000000000000000000000000000000000000000000000000000000000000cd8acbb900000000ffffffffffffffff0400000000000000ffffffff000000000000000000000000190000002219bd3b00000000646abd3b0000000004000000ffffffff0000000000000000000000000000000000000000000000000000000000000000000000000000000000000000000000004185cbb900000000ffffffffffffffff0400000000000000ffffffff00000000000000000000000000c0634400000000a89664026f0c000050c6cc0f90c6cc0f0000000007000000010000000000000000000000000000000000000008000000000000010000000000006d4400006d4403000000000000000000000000000000000000000000000000000000000000000000803f000000000400000008c35e2514c35e2514c35e2500000000000000009090211a0000000000000000010100001000f40d6e0c000003000000fa000000a50000005500000000000000c6b7b23b000000008064bd460000000004000000ffffffff0000000000000000000000000000000000000000000000000000000000000000000000000000000000000000000000006584cbb900000000ffffffffffffffff0400000000000000ffffffff000000000000000000000000190000004a17bd3b000000000c64bd3b0000000004000000ffffffff000000000000000000000000000000000000000000000000000000000000000000000000000000000000000000000000d984cbb900000000ffffffffffffffff0400000000000000ffffffff0000000000000000000000000040684401000000a8966402700c0000d0facc0f10fbcc0f07000000070000000100000000000000000000000000000000000000080000000000000100000000008071440080714404000000000000000000000000000000000000000000000000000000000000000000803f0000000002000000a8c25e25b4c25e25b4c25e2500000000000000009090211a0000000000000000010100001000f40d6f0c000004000000fa000000a500000055000000050000006e1cbd3b000000002867fd3b0000000004000000ffffffff000000000000000000000000000000000000000000000000000000000000000000000000000000000000000000000000fd87cbb900000000ffffffffffffffff0400000002000000ffffffff00000000000000000000000000000000f2b5b23b00000000b466bd460000000004000000ffffffff0000000000000000000000000000000000000000000000000000000000000000000000000000000000000000000000007186cbb900000000ffffffffffffffff0400000000000000ffffffff00000000000000000000000000c06c4401000000a8966402710c000050cbcc0f90cbcc0f0600000007000000010000000000000000000000000000000000000008000000000000010000000000007b4400007b4405000000000000000000000000000000000000000000000000000000000000000000803f0000000002000000b8c35e25c4c35e25c4c35e2500000000000000009090211a0000000000000000010100001000f40d700c000005000000fa000000a5000000550000000000000096b2b23b00000000d061bd460000000004000000ffffffff0000000000000000000000000000000000000000000000000000000000000000000000000000000000000000000000009581cbb900000000ffffffffffffffff0400000000000000ffffffff000000000000000000000000190000001a12bd3b000000005c61bd3b0000000004000000ffffffff0000000000000000000000000000000000000000000000000000000000000000000000000000000000000000000000000980cbb900000000ffffffffffffffff0400000000000000ffffffff0000000000000000000000000040714401000000a8966402720c000050f3cc0f90f3cc0f0000000007000000010000000000000000000000000000000000000008000000000000010000000000007c4400007c4406000000000000000000000000000000000000000000000000000000000000000000803f000000000200000008c45e2514c45e2514c45e2500000000000000009090211a0000000000000000010100001000f40d710c000006000000fa000000a500000055000000000000003eb3b23b000000007860bd460000000004000000ffffffff0000000000000000000000000000000000000000000000000000000000000000000000000000000000000000000000002d83cbb900000000ffffffffffffffff0400000000000000ffffffff000000000000000000000000190000008210bd3b00000000c463bd3b0000000004000000ffffffff000000000000000000000000000000000000000000000000000000000000000000000000000000000000000000000000a183cbb900000000ffffffffffffffff0400000000000000ffffffff00000000000000000000000000c0754401000000a8966402730c000010ffcc0f90ffcc0f00000000070000000100000000000000000000000000000000000000080000000000000100000000004081440040814407000000000000000000000000000000000000000000000000000000000000000000803f0000000002000000b8c45e25c4c45e25c4c45e2500000000000000009090211a0000000000000000010100001000f40d720c0000070000002c010000c80000006400000000000000a651a23b00000000e062bdc10000000004000000ffffffff000000000000000000000000000000000000000000000000000000000000000000000000000000000000000000000000c582cbb900000000ffffffffffffffff0400000000000000ffffffff000000000000000000000000190000002a11bd3b000000006c62bd3b0000000004000000ffffffff000000000000000000000000000000000000000000000000000000000000000000000000000000000000000000000000397dcbb900000000ffffffffffffffff0400000000000000ffffffff00000000000000000000000000407c4401000000a8966402740c000090c1cc0fd0c1cc0f0700000007000000010000000000000000000000000000000000000008000000000000010000000000a0844400a0844408000000000000000000000000000000000000000000000000000000000000000000803f000000000100000068c45e2574c45e2574c45e2500000000000000009090211a0000000000000000010100001000f40d730c0000080000002c010000c80000006400000005000000cee7bd3b00000000889cfd3b0000000004000000ffffffff0000000000000000000000000000000000000000000000000000000000000000000000000000000000000000000000005d7ccbb900000000ffffffffffffffff040000000c000000ffffffff0000000000000000000000000000000052afa23b00000000149cbdc10000000004000000ffffffff000000000000000000000000000000000000000000000000000000000000000000000000000000000000000000000000d17ccbb900000000ffffffffffffffff0400000000000000ffffffff0000000000000000000000000060814401000000a8966402750c000050f3cc0fd0f3cc0f00000000070000000100000000000000000000000000000000000000080000000000000100000000000088440000884409000000000000000000000000000000000000000000000000000000000000000000803f0000000001000000c8c45e25d4c45e25d4c45e2500000000000000009090211a0000000000000000010100001000f40d740c0000090000002c010000c8000000640000000000000076aca23b00000000309fbdc10000000004000000ffffffff000000000000000000000000000000000000000000000000000000000000000000000000000000000000000000000000f57fcbb900000000ffffffffffffffff0400000000000000ffffffff00000000000000000000000019000000faedbd3b00000000bc9ebd3b0000000004000000ffffffff000000000000000000000000000000000000000000000000000000000000000000000000000000000000000000000000697ecbb900000000ffffffffffffffff0400000000000000ffffffff00000000000000000000000000a0844401000000a8966402760c00005011cd0f9011cd0f0600000007000000010000000000000000000000000000000000000008000000000000010000000000408d4400408d440a000000000000000000000000000000000000000000000000000000000000000000803f000000000100000088c45e2594c45e2594c45e2500000000000000009090211a0000000000000000010100001000f40d750c00000a0000002c010000c800000064000000000000009eaaa23b00000000d899bdc10000000004000000ffffffff0000000000000000000000000000000000000000000000000000000000000000000000000000000000000000000000008d79cbb900000000ffffffffffffffff0400000000000000ffffffff0000000000000000000000001900000062eabd3b000000002499bd3b0000000004000000ffffffff0000000000000000000000000000000000000000000000000000000000000000000000000000000000000000000000000178cbb900000000ffffffffffffffff0400000000000000ffffffff00000000000000000000000000e0874401000000a8966402770c0000100ecd0f900ecd0f0000000007000000010000000000000000000000000000000000000008000000000000010000000000208f4400208f440b000000000000000000000000000000000000000000000000000000000000000000803f000000000100000098c45e25a4c45e25a4c45e2500000000000000009090211a0000000000000000010100001000f40d760c00000b0000002c010000c8000000640000000000000006aba23b000000004098bdc10000000004000000ffffffff000000000000000000000000000000000000000000000000000000000000000000000000000000000000000000000000257bcbb900000000ffffffffffffffff0400000000000000ffffffff000000000000000000000000190000008ae8bd3b00000000cc9bbd3b0000000004000000ffffffff000000000000000000000000000000000000000000000000000000000000000000000000000000000000000000000000997bcbb900000000ffffffffffffffff0400000000000000ffffffff00000000000000000000000000008b4401000000a8966402780c000050f7cc0f90f7cc0f0600000007000000010000000000000000000000000000000000000008000000000000010000000000809544008095440c000000000000000000000000000000000000000000000000000000000000000000803f000000000000000058c45e2564c45e2564c45e2500000000000000009090211a0000000000000000010100001000f40d770c00000c0000002c010000c80000006400000009000000aec1bd3b00000000e89afd3a0000000004000000ffffffff000000000000000000000000000000000000000000000000000000000000000000000000000000000000000000000000bd7acbb900000000ffffffffffffffff0400000000000000ffffffff0000000000000000000000000000000032a9a23b00000000749abdc10000000004000000ffffffff0000000000000000000000000000000000000000000000000000000000000000000000000000000000000000000000003175cbb900000000ffffffffffffffff0400000000000000ffffffff0000000000000000000000000020914401000000a8966402790c000010facc0f50facc0f0000000007000000010000000000000000000000000000000000000008000000000000010000000000c09b4400c09b440d000000000000000000000000000000000000000000000000000000000000000000803f000000000000000078c45e2584c45e2584c45e2500000000000000009090211a0000000000000000010100001000f40d780c00000d0000005e010000e60000007300000000000000d607933b000000009194bd4c0000000004000000ffffffff0000000000000000000000000000000000000000000000000000000000000000000000000000000000000000000000005574cbb900000000ffffffffffffffff0400000000000000ffffffff000000000000000000000000190000005ae7bd3b000000001c94bd3b0000000004000000ffffffff000000000000000000000000000000000000000000000000000000000000000000000000000000000000000000000000c974cbb900000000ffffffffffffffff0400000000000000ffffffff0000000000000000000000000040974401000000a89664027a0c00001009cd0f5009cd0f070000000700000001000000000000000000000000000000000000000800000000000001000000000020a2440020a2440e000000000000000000000000000000000000000000000000000000000000000000803f000000000000000018c05e2524c05e2524c05e2500000000000000009090211a0000000000000000010100001000f40d790c00000e0000005e010000e600000073000000000000007e04933b000000003997bd4c0000000004000000ffffffff000000000000000000000000000000000000000000000000000000000000000000000000000000000000000000000000ed77cbb900000000ffffffffffffffff0400000000000000ffffffff00000000000000000000000019000000c2e5bd3b000000008496bd3b0000000004000000ffffffff0000000000000000000000000000000000000000000000000000000000000000000000000000000000000000000000006176cbb900000000ffffffffffffffff0400000000000000ffffffff00000000000000000000000000609d4401000000a89664027b0c0000d001cd0f1002cd0f060000000700000001000000000000000000000000000000000000000800000000000001000000000020a8440020a8440f000000000000000000000000000000000000000000000000000000000000000000803f0000000000000000a8c05e25b4c05e25b4c05e2500000000000000009090211a0000000000000000010100001000f40d7a0c00000f0000005e010000e60000007300000004000000e672bc3b00000000a0913d370000000004000000ffffffff0000000000000000000000000000000000000000000000000000000000000000000000000000000000000000000000008571cbb900000000ffffffffffffffff0400000000000000ffffffff000000000000000000000000000000006a02933b000000002d91bd4c0000000004000000ffffffff000000000000000000000000000000000000000000000000000000000000000000000000000000000000000000000000f971cbb900000000ffffffffffffffff0400000000000000ffffffff0000000000000000000000000040a34401000000</t>
  </si>
  <si>
    <t>#14|CarDef_FordMustang|4348454154454E47494E45030000009093241800000000E8170000a89664027c0c0000d0facc0f10fbcc0f00000000070000000100000000000000000000000000000000000000080000000000000100000000000067440000674401000000000000000000000000000000000000000000000000000000000000000000803f0000000004000000f8c35e2504c45e2504c45e25000000000000000010b8211a00000000000000000101000050b4a20dffffffff01000000fa000000a50000005500000000000000e65ab23b00000000a089bd460000000004000000ffffffff0000000000000000000000000000000000000000000000000000000000000000000000000000000000000000000000008569cbb900000000ffffffffffffffff0400000000000000ffffffff000000000000000000000000190000006afabd3b000000002c89bd3b0000000004000000ffffffff000000000000000000000000000000000000000000000000000000000000000000000000000000000000000000000000f969cbb900000000ffffffffffffffff0400000000000000ffffffff0000000000000000000000000000674400000000a89664027d0c000050c6cc0f90c6cc0f06000000070000000100000000000000000000000000000000000000080000000000000100000000000070440000704402000000000000000000000000000000000000000000000000000000000000000000803f000000000400000038c35e2544c35e2544c35e25000000000000000010b8211a00000000000000000101000050b4a20d7c0c000002000000fa000000a500000055000000000000000e5bb23b000000004888bd460000000004000000ffffffff0000000000000000000000000000000000000000000000000000000000000000000000000000000000000000000000001d6bcbb900000000ffffffffffffffff0400000000000000ffffffff0000000000000000000000001900000092f8bd3b00000000d48bbd3b0000000004000000ffffffff000000000000000000000000000000000000000000000000000000000000000000000000000000000000000000000000916bcbb900000000ffffffffffffffff0400000000000000ffffffff00000000000000000000000000406b4400000000a89664027e0c000050cbcc0f90cbcc0f06000000070000000100000000000000000000000000000000000000080000000000000100000000004074440040744403000000000000000000000000000000000000000000000000000000000000000000803f000000000400000048c35e2554c35e2554c35e25000000000000000010b8211a00000000000000000101000050b4a20d7d0c000003000000fa000000a50000005500000000000000b659b23b00000000f08abd460000000004000000ffffffff000000000000000000000000000000000000000000000000000000000000000000000000000000000000000000000000b56acbb900000000ffffffffffffffff0400000000000000ffffffff000000000000000000000000190000003af9bd3b000000007c8abd3b0000000004000000ffffffff0000000000000000000000000000000000000000000000000000000000000000000000000000000000000000000000002965cbb900000000ffffffffffffffff0400000000000000ffffffff00000000000000000000000000806f4401000000a89664027f0c000010ffcc0f90ffcc0f0700000007000000010000000000000000000000000000000000000008000000000000010000000000c0784400c0784404000000000000000000000000000000000000000000000000000000000000000000803f000000000200000058c35e2564c35e2564c35e25000000000000000010b8211a00000000000000000101000050b4a20d7e0c000004000000fa000000a50000005500000005000000deffbd3b000000009884fd3b0000000004000000ffffffff0000000000000000000000000000000000000000000000000000000000000000000000000000000000000000000000004d64cbb900000000ffffffffffffffff0400000002000000ffffffff00000000000000000000000000000000a257b23b00000000e484bd460000000004000000ffffffff000000000000000000000000000000000000000000000000000000000000000000000000000000000000000000000000c164cbb900000000ffffffffffffffff0400000000000000ffffffff00000000000000000000000000c0734401000000a8966402800c000050f7cc0fd0f7cc0f00000000070000000100000000000000000000000000000000000000080000000000000100000000000081440000814405000000000000000000000000000000000000000000000000000000000000000000803f000000000200000038c45e2544c45e2544c45e25000000000000000010b8211a00000000000000000101000050b4a20d7f0c0000050000002c010000c8000000640000000000000046b4a23b000000000087bdc10000000004000000ffffffff000000000000000000000000000000000000000000000000000000000000000000000000000000000000000000000000e567cbb900000000ffffffffffffffff0400000000000000ffffffff00000000000000000000000019000000caf5bd3b000000008c86bd3b0000000004000000ffffffff0000000000000000000000000000000000000000000000000000000000000000000000000000000000000000000000005966cbb900000000ffffffffffffffff0400000000000000ffffffff0000000000000000000000000000784401000000a8966402810c0000d001cd0f5002cd0f00000000070000000100000000000000000000000000000000000000080000000000000100000000006081440060814406000000000000000000000000000000000000000000000000000000000000000000803f0000000002000000a8c45e25b4c45e25b4c45e25000000000000000010b8211a00000000000000000101000050b4a20d800c0000060000002c010000c80000006400000000000000eeb2a23b00000000a881bdc10000000004000000ffffffff0000000000000000000000000000000000000000000000000000000000000000000000000000000000000000000000007d61cbb900000000ffffffffffffffff0400000000000000ffffffff0000000000000000000000001900000072f2bd3b000000003481bd3b0000000004000000ffffffff000000000000000000000000000000000000000000000000000000000000000000000000000000000000000000000000f161cbb900000000ffffffffffffffff0400000000000000ffffffff00000000000000000000000000807c4401000000a8966402820c000010ffcc0f1000cd0f06000000070000000100000000000000000000000000000000000000080000000000000100000000008084440080844407000000000000000000000000000000000000000000000000000000000000000000803f000000000200000018c55e2524c55e2524c55e25000000000000000010b8211a00000000000000000101000050b4a20d810c0000070000002c010000c8000000640000000000000016b3a23b000000005080bdc10000000004000000ffffffff0000000000000000000000000000000000000000000000000000000000000000000000000000000000000000000000001563cbb900000000ffffffffffffffff0400000000000000ffffffff000000000000000000000000190000009af0bd3b00000000dc83bd3b0000000004000000ffffffff0000000000000000000000000000000000000000000000000000000000000000000000000000000000000000000000008963cbb900000000ffffffffffffffff0400000000000000ffffffff0000000000000000000000000040814401000000a8966402830c0000d0c3cc0f10c4cc0f07000000070000000100000000000000000000000000000000000000080000000000000100000000008087440080874408000000000000000000000000000000000000000000000000000000000000000000803f000000000100000038c55e2544c55e2544c55e25000000000000000010b8211a00000000000000000101000050b4a20d820c0000080000002c010000c80000006400000005000000bef9bd3b00000000f882fd3b0000000004000000ffffffff000000000000000000000000000000000000000000000000000000000000000000000000000000000000000000000000ad62cbb900000000ffffffffffffffff040000000c000000ffffffff0000000000000000000000000000000002b1a23b000000004482bdc10000000004000000ffffffff000000000000000000000000000000000000000000000000000000000000000000000000000000000000000000000000215dcbb900000000ffffffffffffffff0400000000000000ffffffff0000000000000000000000000040844401000000a8966402840c0000d0c3cc0f90c4cc0f0000000007000000010000000000000000000000000000000000000008000000000000010000000000a08a4400a08a4409000000000000000000000000000000000000000000000000000000000000000000803f000000000100000078c55e2584c55e2584c55e25000000000000000010b8211a00000000000000000101000050b4a20d830c0000090000005e010000e60000007300000000000000262e933b0000000061bdbd4c0000000004000000ffffffff000000000000000000000000000000000000000000000000000000000000000000000000000000000000000000000000455ccbb900000000ffffffffffffffff0400000000000000ffffffff00000000000000000000000019000000aacfbd3b00000000ecbcbd3b0000000004000000ffffffff000000000000000000000000000000000000000000000000000000000000000000000000000000000000000000000000b95ccbb900000000ffffffffffffffff0400000000000000ffffffff0000000000000000000000000040874401000000a8966402850c000050f3cc0f90f3cc0f0000000007000000010000000000000000000000000000000000000008000000000000010000000000c08f4400c08f440a000000000000000000000000000000000000000000000000000000000000000000803f000000000100000008c65e2514c65e2514c65e25000000000000000010b8211a00000000000000000101000050b4a20d840c00000a0000005e010000e600000073000000000000004e2c933b0000000009bfbd4c0000000004000000ffffffff000000000000000000000000000000000000000000000000000000000000000000000000000000000000000000000000dd5fcbb900000000ffffffffffffffff0400000000000000ffffffff00000000000000000000000019000000d2cdbd3b0000000094bebd3b0000000004000000ffffffff000000000000000000000000000000000000000000000000000000000000000000000000000000000000000000000000515ecbb900000000ffffffffffffffff0400000000000000ffffffff00000000000000000000000000408a4401000000a8966402860c000050f3cc0fd0f3cc0f0000000007000000010000000000000000000000000000000000000008000000000000010000000000c0914400c091440b000000000000000000000000000000000000000000000000000000000000000000803f0000000001000000c8c55e25d4c55e25d4c55e25000000000000000010b8211a00000000000000000101000050b4a20d850c00000b0000005e010000e60000007300000000000000f62a933b00000000b1b9bd4c0000000004000000ffffffff0000000000000000000000000000000000000000000000000000000000000000000000000000000000000000000000007559cbb900000000ffffffffffffffff0400000000000000ffffffff000000000000000000000000190000007acabd3b000000003cb9bd3b0000000004000000ffffffff000000000000000000000000000000000000000000000000000000000000000000000000000000000000000000000000e959cbb900000000ffffffffffffffff0400000000000000ffffffff00000000000000000000000000808d4401000000a8966402870c000050cbcc0fd0cbcc0f0700000007000000010000000000000000000000000000000000000008000000000000010000000000c0974400c097440c000000000000000000000000000000000000000000000000000000000000000000803f0000000000000000b8c55e25c4c55e25c4c55e25000000000000000010b8211a00000000000000000101000050b4a20d860c00000c0000005e010000e600000073000000090000001e9bbd3b0000000058b83d390000000004000000ffffffff0000000000000000000000000000000000000000000000000000000000000000000000000000000000000000000000000d5bcbb900000000ffffffffffffffff0400000000000000ffffffff00000000000000000000000000000000e228933b00000000a5bbbd4c0000000004000000ffffffff000000000000000000000000000000000000000000000000000000000000000000000000000000000000000000000000815bcbb900000000ffffffffffffffff0400000000000000ffffffff0000000000000000000000000060934401000000a8966402880c000010ffcc0f1000cd0f0600000007000000010000000000000000000000000000000000000008000000000000010000000000e09d4400e09d440d000000000000000000000000000000000000000000000000000000000000000000803f000000000000000088c55e2594c55e2594c55e25000000000000000010b8211a00000000000000000101000050b4a20d870c00000d000000900100000901000082000000000000008649833b00000000c1babdcf0000000004000000ffffffff000000000000000000000000000000000000000000000000000000000000000000000000000000000000000000000000a55acbb900000000ffffffffffffffff0400000000000000ffffffff000000000000000000000000190000000ac9bd3b000000004cbabd3b0000000004000000ffffffff0000000000000000000000000000000000000000000000000000000000000000000000000000000000000000000000001955cbb900000000ffffffffffffffff0400000000000000ffffffff0000000000000000000000000040994401000000a8966402890c000010facc0f50facc0f0000000007000000010000000000000000000000000000000000000008000000000000010000000000e0a34400e0a3440e000000000000000000000000000000000000000000000000000000000000000000803f0000000000000000b8c05e25c4c05e25c4c05e25000000000000000010b8211a00000000000000000101000050b4a20d880c00000e000000900100000901000082000000000000002e46833b0000000069b5bdcf0000000004000000ffffffff0000000000000000000000000000000000000000000000000000000000000000000000000000000000000000000000003d54cbb900000000ffffffffffffffff0400000000000000ffffffff00000000000000000000000019000000b2c7bd3b00000000f4b4bd3b0000000004000000ffffffff000000000000000000000000000000000000000000000000000000000000000000000000000000000000000000000000b154cbb900000000ffffffffffffffff0400000000000000ffffffff00000000000000000000000000209f4401000000a89664028a0c000050f7cc0f90f7cc0f0000000007000000010000000000000000000000000000000000000008000000000000010000000000e0a94400e0a9440f000000000000000000000000000000000000000000000000000000000000000000803f000000000000000038c15e2544c15e2544c15e25000000000000000010b8211a00000000000000000101000050b4a20d890c00000f000000900100000901000082000000040000005654bc3b0000000010b73d370000000004000000ffffffff000000000000000000000000000000000000000000000000000000000000000000000000000000000000000000000000d557cbb900000000ffffffffffffffff0400000000000000ffffffff00000000000000000000000000000000da45833b000000009db6bdcf0000000004000000ffffffff0000000000000000000000000000000000000000000000000000000000000000000000000000000000000000000000004956cbb900000000ffffffffffffffff0400000000000000ffffffff00000000000000000000000000e0a44401000000</t>
  </si>
  <si>
    <t>#15|CarDef_Ferrari308GTB|4348454154454E47494E450300000030EDB92500000000E8170000a89664028b0c00005011cd0fd011cd0f00000000070000000100000000000000000000000000000000000000080000000000000100000000004069440040694401000000000000000000000000000000000000000000000000000000000000000000803f000000000400000028c45e2534c45e2534c45e250000000000000000109e211a00000000000000000101000010aba20dffffffff01000000fa000000a5000000550000000000000006232f060000000040f0207b0000000004000000ffffffff0000000000000000000000000000000000000000000000000000000000000000000000000000000000000000000000002513568400000000ffffffffffffffff0400000000000000ffffffff000000000000000000000000190000008a80200600000000ccf320060000000004000000ffffffff0000000000000000000000000000000000000000000000000000000000000000000000000000000000000000000000009913568400000000ffffffffffffffff0400000000000000ffffffff0000000000000000000000000040694400000000a89664028c0c000050cbcc0fd0cbcc0f07000000070000000100000000000000000000000000000000000000080000000000000100000000008072440080724402000000000000000000000000000000000000000000000000000000000000000000803f0000000004000000d8c45e25e4c45e25e4c45e250000000000000000109e211a00000000000000000101000010aba20d8b0c000002000000fa000000a50000005500000000000000ae212f0600000000e8f2207b0000000004000000ffffffff000000000000000000000000000000000000000000000000000000000000000000000000000000000000000000000000bd12568400000000ffffffffffffffff0400000000000000ffffffff00000000000000000000000019000000328120060000000074f220060000000004000000ffffffff000000000000000000000000000000000000000000000000000000000000000000000000000000000000000000000000310d568400000000ffffffffffffffff0400000000000000ffffffff00000000000000000000000000c06d4400000000a89664028d0c00001009cd0f9009cd0f00000000070000000100000000000000000000000000000000000000080000000000000100000000000077440000774403000000000000000000000000000000000000000000000000000000000000000000803f000000000400000048c45e2554c45e2554c45e250000000000000000109e211a00000000000000000101000010aba20d8c0c000003000000fa000000a50000005500000000000000d63f2f060000000090ec207b0000000004000000ffffffff000000000000000000000000000000000000000000000000000000000000000000000000000000000000000000000000550c568400000000ffffffffffffffff0400000000000000ffffffff000000000000000000000000190000005a9f2006000000001cec20060000000004000000ffffffff000000000000000000000000000000000000000000000000000000000000000000000000000000000000000000000000c90c568400000000ffffffffffffffff0400000000000000ffffffff0000000000000000000000000040724401000000a89664028e0c000010c9cc0f50c9cc0f0600000007000000010000000000000000000000000000000000000008000000000000010000000000c07b4400c07b4404000000000000000000000000000000000000000000000000000000000000000000803f000000000200000008c55e2514c55e2514c55e250000000000000000109e211a00000000000000000101000010aba20d8d0c000004000000fa000000a500000055000000050000007e9420060000000038ef60060000000004000000ffffffff000000000000000000000000000000000000000000000000000000000000000000000000000000000000000000000000ed0f568400000000ffffffffffffffff0400000002000000ffffffff00000000000000000000000000000000c23d2f060000000084ee207b0000000004000000ffffffff000000000000000000000000000000000000000000000000000000000000000000000000000000000000000000000000610e568400000000ffffffffffffffff0400000000000000ffffffff00000000000000000000000000c0764401000000a89664028f0c0000d0facc0f10fccc0f0700000007000000010000000000000000000000000000000000000008000000000000010000000000a0824400a0824405000000000000000000000000000000000000000000000000000000000000000000803f000000000200000098c55e25a4c55e25a4c55e250000000000000000109e211a00000000000000000101000010aba20d8e0c0000050000002c010000c80000006400000000000000e6da3f0600000000a0e920fc0000000004000000ffffffff0000000000000000000000000000000000000000000000000000000000000000000000000000000000000000000000008509568400000000ffffffffffffffff0400000000000000ffffffff000000000000000000000000190000006a9a2006000000002ce920060000000004000000ffffffff000000000000000000000000000000000000000000000000000000000000000000000000000000000000000000000000f909568400000000ffffffffffffffff0400000000000000ffffffff00000000000000000000000000407b4401000000a8966402900c0000d0c3cc0f50c4cc0f00000000070000000100000000000000000000000000000000000000080000000000000100000000000083440000834406000000000000000000000000000000000000000000000000000000000000000000803f000000000200000028c55e2534c55e2534c55e250000000000000000109e211a00000000000000000101000010aba20d8f0c0000060000002c010000c800000064000000000000000edb3f060000000048e820fc0000000004000000ffffffff0000000000000000000000000000000000000000000000000000000000000000000000000000000000000000000000001d0b568400000000ffffffffffffffff0400000000000000ffffffff000000000000000000000000190000009298200600000000d4eb20060000000004000000ffffffff000000000000000000000000000000000000000000000000000000000000000000000000000000000000000000000000910b568400000000ffffffffffffffff0400000000000000ffffffff00000000000000000000000000807f4401000000a8966402910c000050f3cc0f90f3cc0f07000000070000000100000000000000000000000000000000000000080000000000000100000000002086440020864407000000000000000000000000000000000000000000000000000000000000000000803f000000000200000048c55e2554c55e2554c55e250000000000000000109e211a00000000000000000101000010aba20d900c0000070000002c010000c80000006400000000000000b6d93f0600000000f0ea20fc0000000004000000ffffffff000000000000000000000000000000000000000000000000000000000000000000000000000000000000000000000000b50a568400000000ffffffffffffffff0400000000000000ffffffff000000000000000000000000190000003a992006000000007cea20060000000004000000ffffffff0000000000000000000000000000000000000000000000000000000000000000000000000000000000000000000000002905568400000000ffffffffffffffff0400000000000000ffffffff00000000000000000000000000e0824401000000a8966402920c000010c9cc0f50c9cc0f06000000070000000100000000000000000000000000000000000000080000000000000100000000006089440060894408000000000000000000000000000000000000000000000000000000000000000000803f000000000100000058c55e2564c55e2564c55e250000000000000000109e211a00000000000000000101000010aba20d910c0000080000002c010000c80000006400000005000000de9f20060000000098e460060000000004000000ffffffff0000000000000000000000000000000000000000000000000000000000000000000000000000000000000000000000004d04568400000000ffffffffffffffff040000000c000000ffffffff00000000000000000000000000000000a2d73f0600000000e4e420fc0000000004000000ffffffff000000000000000000000000000000000000000000000000000000000000000000000000000000000000000000000000c104568400000000ffffffffffffffff0400000000000000ffffffff0000000000000000000000000000864401000000a8966402930c0000100ecd0f500ecd0f0000000007000000010000000000000000000000000000000000000008000000000000010000000000808c4400808c4409000000000000000000000000000000000000000000000000000000000000000000803f0000000001000000c8c65e25d4c65e25d4c65e250000000000000000109e211a00000000000000000101000010aba20d920c0000090000005e010000e6000000730000000000000046740e060000000001e720710000000004000000ffffffff000000000000000000000000000000000000000000000000000000000000000000000000000000000000000000000000e507568400000000ffffffffffffffff0400000000000000ffffffff00000000000000000000000019000000ca952006000000008ce620060000000004000000ffffffff0000000000000000000000000000000000000000000000000000000000000000000000000000000000000000000000005906568400000000ffffffffffffffff0400000000000000ffffffff0000000000000000000000000020894401000000a8966402940c000010facc0f50facc0f0700000007000000010000000000000000000000000000000000000008000000000000010000000000e0914400e091440a000000000000000000000000000000000000000000000000000000000000000000803f000000000100000028c65e2534c65e2534c65e250000000000000000109e211a00000000000000000101000010aba20d930c00000a0000005e010000e60000007300000000000000ee720e0600000000a9e120710000000004000000ffffffff0000000000000000000000000000000000000000000000000000000000000000000000000000000000000000000000007d01568400000000ffffffffffffffff0400000000000000ffffffff00000000000000000000000019000000729220060000000034e120060000000004000000ffffffff000000000000000000000000000000000000000000000000000000000000000000000000000000000000000000000000f101568400000000ffffffffffffffff0400000000000000ffffffff00000000000000000000000000408c4401000000a8966402950c000010facc0f50facc0f0000000007000000010000000000000000000000000000000000000008000000000000010000000000c0934400c093440b000000000000000000000000000000000000000000000000000000000000000000803f0000000001000000a8c65e25b4c65e25b4c65e250000000000000000109e211a00000000000000000101000010aba20d940c00000b0000005e010000e6000000730000000000000016730e060000000051e020710000000004000000ffffffff0000000000000000000000000000000000000000000000000000000000000000000000000000000000000000000000001503568400000000ffffffffffffffff0400000000000000ffffffff000000000000000000000000190000009a90200600000000dce320060000000004000000ffffffff0000000000000000000000000000000000000000000000000000000000000000000000000000000000000000000000008903568400000000ffffffffffffffff0400000000000000ffffffff00000000000000000000000000808f4401000000a8966402960c000050f7cc0fd0f7cc0f0000000007000000010000000000000000000000000000000000000008000000000000010000000000e0994400e099440c000000000000000000000000000000000000000000000000000000000000000000803f0000000000000000b8c65e25c4c65e25c4c65e250000000000000000109e211a00000000000000000101000010aba20d950c00000c0000005e010000e60000007300000009000000bec1200600000000f8e2a0040000000004000000ffffffff000000000000000000000000000000000000000000000000000000000000000000000000000000000000000000000000ad02568400000000ffffffffffffffff0400000000000000ffffffff0000000000000000000000000000000002710e060000000045e220710000000004000000ffffffff00000000000000000000000000000000000000000000000000000000000000000000000000000000000000000000000021fd558400000000ffffffffffffffff0400000000000000ffffffff0000000000000000000000000060954401000000a8966402970c000050cbcc0f90cbcc0f0000000007000000010000000000000000000000000000000000000008000000000000010000000000e09f4400e09f440d000000000000000000000000000000000000000000000000000000000000000000803f0000000000000000d8c65e25e4c65e25e4c65e250000000000000000109e211a00000000000000000101000010aba20d960c00000d0000009001000009010000820000000000000026ee1d0600000000611d23f20000000004000000ffffffff00000000000000000000000000000000000000000000000000000000000000000000000000000000000000000000000045fc558400000000ffffffffffffffff0400000000000000ffffffff00000000000000000000000019000000aa6f230600000000ec1c23060000000004000000ffffffff000000000000000000000000000000000000000000000000000000000000000000000000000000000000000000000000b9fc558400000000ffffffffffffffff0400000000000000ffffffff00000000000000000000000000409b4401000000a8966402980c0000d0facc0f10fccc0f060000000700000001000000000000000000000000000000000000000800000000000001000000000000a6440000a6440e000000000000000000000000000000000000000000000000000000000000000000803f000000000000000048c15e2554c15e2554c15e250000000000000000109e211a00000000000000000101000010aba20d970c00000e000000900100000901000082000000000000004eec1d0600000000091f23f20000000004000000ffffffff000000000000000000000000000000000000000000000000000000000000000000000000000000000000000000000000ddff558400000000ffffffffffffffff0400000000000000ffffffff00000000000000000000000019000000d26d230600000000941e23060000000004000000ffffffff00000000000000000000000000000000000000000000000000000000000000000000000000000000000000000000000051fe558400000000ffffffffffffffff0400000000000000ffffffff0000000000000000000000000020a14401000000a8966402990c000050c6cc0f90c6cc0f070000000700000001000000000000000000000000000000000000000800000000000001000000000000ac440000ac440f000000000000000000000000000000000000000000000000000000000000000000803f000000000000000078c25e2584c25e2584c25e250000000000000000109e211a00000000000000000101000010aba20d980c00000f00000090010000090100008200000004000000f6fa220600000000b019a30a0000000004000000ffffffff00000000000000000000000000000000000000000000000000000000000000000000000000000000000000000000000075f9558400000000ffffffffffffffff0400000000000000ffffffff000000000000000000000000000000007aea1d06000000003d1923f20000000004000000ffffffff000000000000000000000000000000000000000000000000000000000000000000000000000000000000000000000000e9f9558400000000ffffffffffffffff0400000000000000ffffffff0000000000000000000000000000a74401000000</t>
  </si>
  <si>
    <t>#16|CarDef_Audi_RS3_Final|4348454154454E47494E450300000030AFB92500000000E8170000a89664029a0c000050f3cc0fd0f3cc0f0000000007000000010000000000000000000000000000000000000008000000000000010000000000405b4400405b4401000000000000000000000000000000000000000000000000000000000000000000803f000000000400000018c65e2524c65e2524c65e250000000000000000d090211a000000000000000001010000d0f7f30dffffffff01000000fa000000a5000000550000000000000006612f060000000040b2207b0000000004000000ffffffff000000000000000000000000000000000000000000000000000000000000000000000000000000000000000000000000254d568400000000ffffffffffffffff0400000000000000ffffffff000000000000000000000000190000008ade200600000000ccad20060000000004000000ffffffff000000000000000000000000000000000000000000000000000000000000000000000000000000000000000000000000994d568400000000ffffffffffffffff0400000000000000ffffffff00000000000000000000000000405b4400000000a89664029b0c0000d0facc0f50fbcc0f07000000070000000100000000000000000000000000000000000000080000000000000100000000004064440040644402000000000000000000000000000000000000000000000000000000000000000000803f000000000400000068c55e2574c55e2574c55e250000000000000000d090211a000000000000000001010000d0f7f30d9a0c000002000000fa000000a50000005500000000000000ae7f2f0600000000e8ac207b0000000004000000ffffffff000000000000000000000000000000000000000000000000000000000000000000000000000000000000000000000000bd4c568400000000ffffffffffffffff0400000000000000ffffffff0000000000000000000000001900000032df20060000000074ac20060000000004000000ffffffff000000000000000000000000000000000000000000000000000000000000000000000000000000000000000000000000314f568400000000ffffffffffffffff0400000000000000ffffffff00000000000000000000000000c05f4400000000a89664029c0c0000d0c3cc0f10c4cc0f0600000007000000010000000000000000000000000000000000000008000000000000010000000000c0684400c0684403000000000000000000000000000000000000000000000000000000000000000000803f0000000004000000e8c55e25f4c55e25f4c55e250000000000000000d090211a000000000000000001010000d0f7f30d9b0c000003000000fa000000a50000005500000000000000d67d2f060000000090ae207b0000000004000000ffffffff000000000000000000000000000000000000000000000000000000000000000000000000000000000000000000000000554e568400000000ffffffffffffffff0400000000000000ffffffff000000000000000000000000190000005add2006000000001cae20060000000004000000ffffffff000000000000000000000000000000000000000000000000000000000000000000000000000000000000000000000000c94e568400000000ffffffffffffffff0400000000000000ffffffff0000000000000000000000000040644401000000a89664029d0c0000d001cd0f1002cd0f0000000007000000010000000000000000000000000000000000000008000000000000010000000000806d4400806d4404000000000000000000000000000000000000000000000000000000000000000000803f0000000002000000f8c55e2504c65e2504c65e250000000000000000d090211a000000000000000001010000d0f7f30d9c0c000004000000fa000000a500000055000000050000007ed220060000000038a960060000000004000000ffffffff000000000000000000000000000000000000000000000000000000000000000000000000000000000000000000000000ed49568400000000ffffffffffffffff0400000002000000ffffffff00000000000000000000000000000000c27b2f060000000084a8207b0000000004000000ffffffff0000000000000000000000000000000000000000000000000000000000000000000000000000000000000000000000006148568400000000ffffffffffffffff0400000000000000ffffffff00000000000000000000000000c0684401000000a89664029e0c000010c9cc0f50c9cc0f0600000007000000010000000000000000000000000000000000000008000000000000010000000000c0764400c0764405000000000000000000000000000000000000000000000000000000000000000000803f000000000200000008c75e2514c75e2514c75e250000000000000000d090211a000000000000000001010000d0f7f30d9d0c000005000000fa000000a50000005500000000000000e6782f0600000000a0ab207b0000000004000000ffffffff000000000000000000000000000000000000000000000000000000000000000000000000000000000000000000000000854b568400000000ffffffffffffffff0400000000000000ffffffff000000000000000000000000190000006ad82006000000002cab20060000000004000000ffffffff000000000000000000000000000000000000000000000000000000000000000000000000000000000000000000000000f94b568400000000ffffffffffffffff0400000000000000ffffffff00000000000000000000000000406d4401000000a89664029f0c000050f3cc0f90f3cc0f00000000070000000100000000000000000000000000000000000000080000000000000100000000004078440040784406000000000000000000000000000000000000000000000000000000000000000000803f000000000200000048c65e2554c65e2554c65e250000000000000000d090211a000000000000000001010000d0f7f30d9e0c000006000000fa000000a500000055000000000000000e792f060000000048aa207b0000000004000000ffffffff0000000000000000000000000000000000000000000000000000000000000000000000000000000000000000000000001d45568400000000ffffffffffffffff0400000000000000ffffffff0000000000000000000000001900000092d6200600000000d4a520060000000004000000ffffffff0000000000000000000000000000000000000000000000000000000000000000000000000000000000000000000000009145568400000000ffffffffffffffff0400000000000000ffffffff0000000000000000000000000040724401000000a8966402a00c000050f7cc0f90f7cc0f0600000007000000010000000000000000000000000000000000000008000000000000010000000000007f4400007f4407000000000000000000000000000000000000000000000000000000000000000000803f000000000200000068c65e2574c65e2574c65e250000000000000000d090211a000000000000000001010000d0f7f30d9f0c000007000000fa000000a50000005500000000000000b6772f0600000000f0a4207b0000000004000000ffffffff000000000000000000000000000000000000000000000000000000000000000000000000000000000000000000000000b544568400000000ffffffffffffffff0400000000000000ffffffff000000000000000000000000190000003ad72006000000007ca420060000000004000000ffffffff0000000000000000000000000000000000000000000000000000000000000000000000000000000000000000000000002947568400000000ffffffffffffffff0400000000000000ffffffff00000000000000000000000000c0784401000000a8966402a10c0000d001cd0f5002cd0f0000000007000000010000000000000000000000000000000000000008000000000000010000000000e0824400e0824408000000000000000000000000000000000000000000000000000000000000000000803f000000000100000018c75e2524c75e2524c75e250000000000000000d090211a000000000000000001010000d0f7f30da00c000008000000fa000000a50000005500000005000000dedd20060000000098a660060000000004000000ffffffff0000000000000000000000000000000000000000000000000000000000000000000000000000000000000000000000004d46568400000000ffffffffffffffff040000000e000000ffffffff00000000000000000000000000000000a2752f0600000000e4a6207b0000000004000000ffffffff000000000000000000000000000000000000000000000000000000000000000000000000000000000000000000000000c146568400000000ffffffffffffffff0400000000000000ffffffff00000000000000000000000000407f4401000000a8966402a20c000090c1cc0f10c2cc0f07000000070000000100000000000000000000000000000000000000080000000000000100000000002086440020864409000000000000000000000000000000000000000000000000000000000000000000803f000000000100000058c65e2564c65e2564c65e250000000000000000d090211a000000000000000001010000d0f7f30da10c0000090000002c010000c8000000640000000000000046923f060000000000a120fc0000000004000000ffffffff000000000000000000000000000000000000000000000000000000000000000000000000000000000000000000000000e541568400000000ffffffffffffffff0400000000000000ffffffff00000000000000000000000019000000cad32006000000008ca020060000000004000000ffffffff0000000000000000000000000000000000000000000000000000000000000000000000000000000000000000000000005940568400000000ffffffffffffffff0400000000000000ffffffff00000000000000000000000000e0824401000000a8966402a30c0000d0facc0f50fbcc0f0600000007000000010000000000000000000000000000000000000008000000000000010000000000808b4400808b440a000000000000000000000000000000000000000000000000000000000000000000803f000000000100000048c75e2554c75e2554c75e250000000000000000d090211a000000000000000001010000d0f7f30da20c00000a0000002c010000c80000006400000000000000ee903f0600000000a8a320fc0000000004000000ffffffff0000000000000000000000000000000000000000000000000000000000000000000000000000000000000000000000007d43568400000000ffffffffffffffff0400000000000000ffffffff0000000000000000000000001900000072d020060000000034a320060000000004000000ffffffff000000000000000000000000000000000000000000000000000000000000000000000000000000000000000000000000f143568400000000ffffffffffffffff0400000000000000ffffffff0000000000000000000000000020864401000000a8966402a40c000010facc0f50facc0f0000000007000000010000000000000000000000000000000000000008000000000000010000000000808d4400808d440b000000000000000000000000000000000000000000000000000000000000000000803f0000000001000000e8c75e25f4c75e25f4c75e250000000000000000d090211a000000000000000001010000d0f7f30da30c00000b0000002c010000c8000000640000000000000016913f060000000050a220fc0000000004000000ffffffff000000000000000000000000000000000000000000000000000000000000000000000000000000000000000000000000153d568400000000ffffffffffffffff0400000000000000ffffffff000000000000000000000000190000009aae200600000000dcdd20060000000004000000ffffffff000000000000000000000000000000000000000000000000000000000000000000000000000000000000000000000000893d568400000000ffffffffffffffff0400000000000000ffffffff0000000000000000000000000060894401000000a8966402a50c00005011cd0f9011cd0f0700000007000000010000000000000000000000000000000000000008000000000000010000000000808f4400808f440c000000000000000000000000000000000000000000000000000000000000000000803f000000000000000008c85e2514c85e2514c85e250000000000000000d090211a000000000000000001010000d0f7f30da40c00000c0000002c010000c80000006400000009000000be87200600000000f8dc60070000000004000000ffffffff000000000000000000000000000000000000000000000000000000000000000000000000000000000000000000000000ad3c568400000000ffffffffffffffff0400000000000000ffffffff0000000000000000000000000000000002ef3f060000000044dc20fc0000000004000000ffffffff000000000000000000000000000000000000000000000000000000000000000000000000000000000000000000000000213f568400000000ffffffffffffffff0400000000000000ffffffff00000000000000000000000000608b4401000000a8966402a60c000050f7cc0f90f7cc0f0000000007000000010000000000000000000000000000000000000008000000000000010000000000a0914400a091440d000000000000000000000000000000000000000000000000000000000000000000803f0000000000000000a8c75e25b4c75e25b4c75e250000000000000000d090211a000000000000000001010000d0f7f30da50c00000d0000002c010000c8000000640000000000000026ec3f060000000060df20fc0000000004000000ffffffff000000000000000000000000000000000000000000000000000000000000000000000000000000000000000000000000453e568400000000ffffffffffffffff0400000000000000ffffffff00000000000000000000000019000000aaad200600000000ecde20060000000004000000ffffffff000000000000000000000000000000000000000000000000000000000000000000000000000000000000000000000000b93e568400000000ffffffffffffffff0400000000000000ffffffff00000000000000000000000000608d4401000000a8966402a70c000050c6cc0f90c6cc0f0600000007000000010000000000000000000000000000000000000008000000000000010000000000a0934400a093440e000000000000000000000000000000000000000000000000000000000000000000803f0000000000000000f8c25e2504c35e2504c35e250000000000000000d090211a000000000000000001010000d0f7f30da60c00000e0000002c010000c800000064000000000000004eea3f060000000008d920fc0000000004000000ffffffff000000000000000000000000000000000000000000000000000000000000000000000000000000000000000000000000dd39568400000000ffffffffffffffff0400000000000000ffffffff00000000000000000000000019000000d2ab20060000000094d820060000000004000000ffffffff0000000000000000000000000000000000000000000000000000000000000000000000000000000000000000000000005138568400000000ffffffffffffffff0400000000000000ffffffff00000000000000000000000000608f4401000000a8966402a80c000050cbcc0fd0cbcc0f0600000007000000010000000000000000000000000000000000000008000000000000010000000000c0954400c095440f000000000000000000000000000000000000000000000000000000000000000000803f0000000000000000d8c35e25e4c35e25e4c35e250000000000000000d090211a000000000000000001010000d0f7f30da70c00000f0000002c010000c80000006400000004000000f688230600000000b0db201f0000000004000000ffffffff000000000000000000000000000000000000000000000000000000000000000000000000000000000000000000000000753b568400000000ffffffffffffffff0400000000000000ffffffff000000000000000000000000000000007ae83f06000000003cdb20fc0000000004000000ffffffff000000000000000000000000000000000000000000000000000000000000000000000000000000000000000000000000e93b568400000000ffffffffffffffff0400000000000000ffffffff0000000000000000000000000060914401000000</t>
  </si>
  <si>
    <t>#17|CarDef_Mercedes_AMGEcell|4348454154454E47494E450300000030CEB92500000000E8170000a8966402a90c000050cbcc0fd0cbcc0f00000000070000000100000000000000000000000000000000000000080000000000000100000000004063440040634401000000000000000000000000000000000000000000000000000000000000000000803f000000000400000088c65e2594c65e2594c65e2500000000000000001091211a00000000000000000101000078f1e706ffffffff01000000fa000000a5000000550000000000000006002f060000000040d3207b0000000004000000ffffffff0000000000000000000000000000000000000000000000000000000000000000000000000000000000000000000000002532568400000000ffffffffffffffff0400000000000000ffffffff000000000000000000000000190000008aa1200600000000ccd220060000000004000000ffffffff0000000000000000000000000000000000000000000000000000000000000000000000000000000000000000000000009932568400000000ffffffffffffffff0400000000000000ffffffff0000000000000000000000000040634400000000a8966402aa0c0000d0facc0fd0fbcc0f0600000007000000010000000000000000000000000000000000000008000000000000010000000000806c4400806c4402000000000000000000000000000000000000000000000000000000000000000000803f0000000004000000f8c65e2504c75e2504c75e2500000000000000001091211a00000000000000000101000078f1e706a90c000002000000fa000000a50000005500000000000000ae1e2f0600000000e8cd207b0000000004000000ffffffff000000000000000000000000000000000000000000000000000000000000000000000000000000000000000000000000bd2d568400000000ffffffffffffffff0400000000000000ffffffff0000000000000000000000001900000032be20060000000074cd20060000000004000000ffffffff000000000000000000000000000000000000000000000000000000000000000000000000000000000000000000000000312c568400000000ffffffffffffffff0400000000000000ffffffff00000000000000000000000000c0674400000000a8966402ab0c0000d001cd0f1002cd0f07000000070000000100000000000000000000000000000000000000080000000000000100000000000071440000714403000000000000000000000000000000000000000000000000000000000000000000803f000000000400000038c65e2544c65e2544c65e2500000000000000001091211a00000000000000000101000078f1e706aa0c000003000000fa000000a50000005500000000000000d61c2f060000000090cf207b0000000004000000ffffffff000000000000000000000000000000000000000000000000000000000000000000000000000000000000000000000000552f568400000000ffffffffffffffff0400000000000000ffffffff000000000000000000000000190000005abc2006000000001ccf20060000000004000000ffffffff000000000000000000000000000000000000000000000000000000000000000000000000000000000000000000000000c92f568400000000ffffffffffffffff0400000000000000ffffffff00000000000000000000000000406c4401000000a8966402ac0c00005011cd0f9011cd0f00000000070000000100000000000000000000000000000000000000080000000000000100000000008075440080754404000000000000000000000000000000000000000000000000000000000000000000803f000000000200000098c65e25a4c65e25a4c65e2500000000000000001091211a00000000000000000101000078f1e706ab0c000004000000fa000000a500000055000000050000007eb520060000000038ce60060000000004000000ffffffff000000000000000000000000000000000000000000000000000000000000000000000000000000000000000000000000ed2e568400000000ffffffffffffffff0400000002000000ffffffff00000000000000000000000000000000c21a2f060000000084c9207b0000000004000000ffffffff0000000000000000000000000000000000000000000000000000000000000000000000000000000000000000000000006129568400000000ffffffffffffffff0400000000000000ffffffff00000000000000000000000000c0704401000000a8966402ad0c00001009cd0f9009cd0f0700000007000000010000000000000000000000000000000000000008000000000000010000000000007f4400007f4405000000000000000000000000000000000000000000000000000000000000000000803f000000000200000088c75e2594c75e2594c75e2500000000000000001091211a00000000000000000101000078f1e706ac0c000005000000fa000000a50000005500000000000000e61b2f0600000000a0c8207b0000000004000000ffffffff0000000000000000000000000000000000000000000000000000000000000000000000000000000000000000000000008528568400000000ffffffffffffffff0400000000000000ffffffff000000000000000000000000190000006abb2006000000002cc820060000000004000000ffffffff000000000000000000000000000000000000000000000000000000000000000000000000000000000000000000000000f928568400000000ffffffffffffffff0400000000000000ffffffff0000000000000000000000000040754401000000a8966402ae0c000010ffcc0f50ffcc0f0000000007000000010000000000000000000000000000000000000008000000000000010000000000c07f4400c07f4406000000000000000000000000000000000000000000000000000000000000000000803f0000000002000000d8c75e25e4c75e25e4c75e2500000000000000001091211a00000000000000000101000078f1e706ad0c000006000000fa000000a500000055000000000000000e182f060000000048cb207b0000000004000000ffffffff0000000000000000000000000000000000000000000000000000000000000000000000000000000000000000000000001d2a568400000000ffffffffffffffff0400000000000000ffffffff0000000000000000000000001900000092b9200600000000d4ca20060000000004000000ffffffff000000000000000000000000000000000000000000000000000000000000000000000000000000000000000000000000912a568400000000ffffffffffffffff0400000000000000ffffffff0000000000000000000000000080794401000000a8966402af0c0000100ecd0f500ecd0f07000000070000000100000000000000000000000000000000000000080000000000000100000000002083440020834407000000000000000000000000000000000000000000000000000000000000000000803f000000000200000098c75e25a4c75e25a4c75e2500000000000000001091211a00000000000000000101000078f1e706ae0c000007000000fa000000a50000005500000000000000b6162f0600000000f0c5207b0000000004000000ffffffff000000000000000000000000000000000000000000000000000000000000000000000000000000000000000000000000b525568400000000ffffffffffffffff0400000000000000ffffffff000000000000000000000000190000003ab62006000000007cc520060000000004000000ffffffff0000000000000000000000000000000000000000000000000000000000000000000000000000000000000000000000002924568400000000ffffffffffffffff0400000000000000ffffffff00000000000000000000000000c07f4401000000a8966402b00c000050f3cc0f90f3cc0f06000000070000000100000000000000000000000000000000000000080000000000000100000000004086440040864408000000000000000000000000000000000000000000000000000000000000000000803f0000000001000000f8c75e2504c85e2504c85e2500000000000000001091211a00000000000000000101000078f1e706af0c000008000000fa000000a50000005500000005000000debc20060000000098c760060000000004000000ffffffff0000000000000000000000000000000000000000000000000000000000000000000000000000000000000000000000004d27568400000000ffffffffffffffff040000000e000000ffffffff00000000000000000000000000000000a2142f0600000000e4c7207b0000000004000000ffffffff000000000000000000000000000000000000000000000000000000000000000000000000000000000000000000000000c127568400000000ffffffffffffffff0400000000000000ffffffff0000000000000000000000000000834401000000a8966402b10c000010c9cc0f90c9cc0f00000000070000000100000000000000000000000000000000000000080000000000000100000000008089440080894409000000000000000000000000000000000000000000000000000000000000000000803f0000000001000000b8c75e25c4c75e25c4c75e2500000000000000001091211a00000000000000000101000078f1e706b00c0000090000002c010000c8000000640000000000000046f53f060000000000c620fc0000000004000000ffffffff000000000000000000000000000000000000000000000000000000000000000000000000000000000000000000000000e526568400000000ffffffffffffffff0400000000000000ffffffff00000000000000000000000019000000cab22006000000008cc120060000000004000000ffffffff0000000000000000000000000000000000000000000000000000000000000000000000000000000000000000000000005921568400000000ffffffffffffffff0400000000000000ffffffff0000000000000000000000000020864401000000a8966402b20c000050c6cc0fd0c6cc0f0600000007000000010000000000000000000000000000000000000008000000000000010000000000c08e4400c08e440a000000000000000000000000000000000000000000000000000000000000000000803f000000000100000018c85e2524c85e2524c85e2500000000000000001091211a00000000000000000101000078f1e706b10c00000a0000002c010000c80000006400000000000000eef33f0600000000a8c020fc0000000004000000ffffffff0000000000000000000000000000000000000000000000000000000000000000000000000000000000000000000000007d20568400000000ffffffffffffffff0400000000000000ffffffff0000000000000000000000001900000072b320060000000034c020060000000004000000ffffffff000000000000000000000000000000000000000000000000000000000000000000000000000000000000000000000000f120568400000000ffffffffffffffff0400000000000000ffffffff0000000000000000000000000040894401000000a8966402b30c0000d0c3cc0f50c4cc0f0000000007000000010000000000000000000000000000000000000008000000000000010000000000e0904400e090440b000000000000000000000000000000000000000000000000000000000000000000803f000000000100000008c95e2514c95e2514c95e2500000000000000001091211a00000000000000000101000078f1e706b20c00000b0000002c010000c8000000640000000000000016f03f060000000050c320fc0000000004000000ffffffff0000000000000000000000000000000000000000000000000000000000000000000000000000000000000000000000001522568400000000ffffffffffffffff0400000000000000ffffffff000000000000000000000000190000009ab1200600000000dcc220060000000004000000ffffffff0000000000000000000000000000000000000000000000000000000000000000000000000000000000000000000000008922568400000000ffffffffffffffff0400000000000000ffffffff00000000000000000000000000a08c4401000000a8966402b40c0000d001cd0f5002cd0f0000000007000000010000000000000000000000000000000000000008000000000000010000000000e0924400e092440c000000000000000000000000000000000000000000000000000000000000000000803f000000000000000048c85e2554c85e2554c85e2500000000000000001091211a00000000000000000101000078f1e706b30c00000c0000002c010000c80000006400000009000000bea6200600000000f8fd60070000000004000000ffffffff000000000000000000000000000000000000000000000000000000000000000000000000000000000000000000000000ad1d568400000000ffffffffffffffff0400000000000000ffffffff0000000000000000000000000000000002ce3f060000000044fd20fc0000000004000000ffffffff000000000000000000000000000000000000000000000000000000000000000000000000000000000000000000000000211c568400000000ffffffffffffffff0400000000000000ffffffff00000000000000000000000000a08e4401000000a8966402b50c000050f7cc0fd0f7cc0f0700000007000000010000000000000000000000000000000000000008000000000000010000000000009544000095440d000000000000000000000000000000000000000000000000000000000000000000803f000000000000000068c85e2574c85e2574c85e2500000000000000001091211a00000000000000000101000078f1e706b40c00000d0000002c010000c8000000640000000000000026cf3f060000000060fc20fc0000000004000000ffffffff000000000000000000000000000000000000000000000000000000000000000000000000000000000000000000000000451f568400000000ffffffffffffffff0400000000000000ffffffff00000000000000000000000019000000aa8c200600000000ecff20060000000004000000ffffffff000000000000000000000000000000000000000000000000000000000000000000000000000000000000000000000000b91f568400000000ffffffffffffffff0400000000000000ffffffff00000000000000000000000000a0904401000000a8966402b60c000010facc0f50facc0f0000000007000000010000000000000000000000000000000000000008000000000000010000000000009744000097440e000000000000000000000000000000000000000000000000000000000000000000803f0000000000000000e8c35e25f4c35e25f4c35e2500000000000000001091211a00000000000000000101000078f1e706b50c00000e0000002c010000c800000064000000000000004ecd3f060000000008fe20fc0000000004000000ffffffff000000000000000000000000000000000000000000000000000000000000000000000000000000000000000000000000dd1e568400000000ffffffffffffffff0400000000000000ffffffff00000000000000000000000019000000d28a20060000000094f920060000000004000000ffffffff0000000000000000000000000000000000000000000000000000000000000000000000000000000000000000000000005119568400000000ffffffffffffffff0400000000000000ffffffff00000000000000000000000000a0924401000000a8966402b70c0000100ecd0f100fcd0f0700000007000000010000000000000000000000000000000000000008000000000000010000000000009944000099440f000000000000000000000000000000000000000000000000000000000000000000803f0000000000000000e8c45e25f4c45e25f4c45e2500000000000000001091211a00000000000000000101000078f1e706b60c00000f0000002c010000c80000006400000004000000f6ab230600000000b0f8201f0000000004000000ffffffff0000000000000000000000000000000000000000000000000000000000000000000000000000000000000000000000007518568400000000ffffffffffffffff0400000000000000ffffffff000000000000000000000000000000007acb3f06000000003cf820fc0000000004000000ffffffff000000000000000000000000000000000000000000000000000000000000000000000000000000000000000000000000e918568400000000ffffffffffffffff0400000000000000ffffffff0000000000000000000000000080944401000000</t>
  </si>
  <si>
    <t>#18|CarDef_Audi_TT_Final|4348454154454E47494E45030000003090B92500000000E8170000a8966402b80c000010c9cc0f50c9cc0f0000000007000000010000000000000000000000000000000000000008000000000000010000000000006b4400006b4401000000000000000000000000000000000000000000000000000000000000000000803f000000000400000028c75e2534c75e2534c75e2500000000000000005091211a00000000000000000101000050f9f30dffffffff01000000fa000000a50000005500000000000000065e2f0600000000408d207b0000000004000000ffffffff000000000000000000000000000000000000000000000000000000000000000000000000000000000000000000000000256c568400000000ffffffffffffffff0400000000000000ffffffff000000000000000000000000190000008aff200600000000cc8c20060000000004000000ffffffff000000000000000000000000000000000000000000000000000000000000000000000000000000000000000000000000996c568400000000ffffffffffffffff0400000000000000ffffffff00000000000000000000000000006b4400000000a8966402b90c000050f3cc0fd0f3cc0f00000000070000000100000000000000000000000000000000000000080000000000000100000000000074440000744402000000000000000000000000000000000000000000000000000000000000000000803f000000000400000038c75e2544c75e2544c75e2500000000000000005091211a00000000000000000101000050f9f30db80c000002000000fa000000a50000005500000000000000ae5c2f0600000000e88f207b0000000004000000ffffffff000000000000000000000000000000000000000000000000000000000000000000000000000000000000000000000000bd6f568400000000ffffffffffffffff0400000000000000ffffffff0000000000000000000000001900000032fc200600000000748f20060000000004000000ffffffff000000000000000000000000000000000000000000000000000000000000000000000000000000000000000000000000316e568400000000ffffffffffffffff0400000000000000ffffffff00000000000000000000000000406f4400000000a8966402ba0c00001009cd0f5009cd0f07000000070000000100000000000000000000000000000000000000080000000000000100000000004078440040784403000000000000000000000000000000000000000000000000000000000000000000803f000000000400000058c75e2564c75e2564c75e2500000000000000005091211a00000000000000000101000050f9f30db90c000003000000fa000000a50000005500000000000000d65a2f06000000009089207b0000000004000000ffffffff0000000000000000000000000000000000000000000000000000000000000000000000000000000000000000000000005569568400000000ffffffffffffffff0400000000000000ffffffff000000000000000000000000190000005afa2006000000001c8920060000000004000000ffffffff000000000000000000000000000000000000000000000000000000000000000000000000000000000000000000000000c969568400000000ffffffffffffffff0400000000000000ffffffff0000000000000000000000000080734401000000a8966402bb0c000010ffcc0f90ffcc0f0000000007000000010000000000000000000000000000000000000008000000000000010000000000c07c4400c07c4404000000000000000000000000000000000000000000000000000000000000000000803f000000000200000078c75e2584c75e2584c75e2500000000000000005091211a00000000000000000101000050f9f30dba0c000004000000fa000000a500000055000000050000007ef3200600000000388860060000000004000000ffffffff000000000000000000000000000000000000000000000000000000000000000000000000000000000000000000000000ed68568400000000ffffffffffffffff0400000002000000ffffffff00000000000000000000000000000000c2582f0600000000848b207b0000000004000000ffffffff000000000000000000000000000000000000000000000000000000000000000000000000000000000000000000000000616b568400000000ffffffffffffffff0400000000000000ffffffff00000000000000000000000000c0774401000000a8966402bc0c00005011cd0f9011cd0f07000000070000000100000000000000000000000000000000000000080000000000000100000000000083440000834405000000000000000000000000000000000000000000000000000000000000000000803f000000000200000058c85e2564c85e2564c85e2500000000000000005091211a00000000000000000101000050f9f30dbb0c000005000000fa000000a50000005500000000000000e6592f0600000000a08a207b0000000004000000ffffffff000000000000000000000000000000000000000000000000000000000000000000000000000000000000000000000000856a568400000000ffffffffffffffff0400000000000000ffffffff000000000000000000000000190000006af92006000000002c8a20060000000004000000ffffffff000000000000000000000000000000000000000000000000000000000000000000000000000000000000000000000000f96a568400000000ffffffffffffffff0400000000000000ffffffff00000000000000000000000000007c4401000000a8966402bd0c000050f7cc0f90f7cc0f0000000007000000010000000000000000000000000000000000000008000000000000010000000000a0834400a0834406000000000000000000000000000000000000000000000000000000000000000000803f000000000200000088c85e2594c85e2594c85e2500000000000000005091211a00000000000000000101000050f9f30dbc0c000006000000fa000000a500000055000000000000000e562f06000000004885207b0000000004000000ffffffff0000000000000000000000000000000000000000000000000000000000000000000000000000000000000000000000001d64568400000000ffffffffffffffff0400000000000000ffffffff0000000000000000000000001900000092f7200600000000d48420060000000004000000ffffffff0000000000000000000000000000000000000000000000000000000000000000000000000000000000000000000000009164568400000000ffffffffffffffff0400000000000000ffffffff0000000000000000000000000060804401000000a8966402be0c0000100ecd0f900ecd0f0000000007000000010000000000000000000000000000000000000008000000000000010000000000c0864400c0864407000000000000000000000000000000000000000000000000000000000000000000803f0000000002000000f8c85e2504c95e2504c95e2500000000000000005091211a00000000000000000101000050f9f30dbd0c000007000000fa000000a50000005500000000000000b6542f0600000000f087207b0000000004000000ffffffff000000000000000000000000000000000000000000000000000000000000000000000000000000000000000000000000b567568400000000ffffffffffffffff0400000000000000ffffffff000000000000000000000000190000003af42006000000007c8720060000000004000000ffffffff0000000000000000000000000000000000000000000000000000000000000000000000000000000000000000000000002966568400000000ffffffffffffffff0400000000000000ffffffff0000000000000000000000000080834401000000a8966402bf0c0000d0facc0fd0fbcc0f0700000007000000010000000000000000000000000000000000000008000000000000010000000000008a4400008a4408000000000000000000000000000000000000000000000000000000000000000000803f000000000100000098c85e25a4c85e25a4c85e2500000000000000005091211a00000000000000000101000050f9f30dbe0c000008000000fa000000a50000005500000005000000defa200600000000988160060000000004000000ffffffff0000000000000000000000000000000000000000000000000000000000000000000000000000000000000000000000004d61568400000000ffffffffffffffff040000000e000000ffffffff00000000000000000000000000000000a2522f0600000000e481207b0000000004000000ffffffff000000000000000000000000000000000000000000000000000000000000000000000000000000000000000000000000c161568400000000ffffffffffffffff0400000000000000ffffffff00000000000000000000000000a0864401000000a8966402c00c000090c1cc0fd0c1cc0f0700000007000000010000000000000000000000000000000000000008000000000000010000000000408d4400408d4409000000000000000000000000000000000000000000000000000000000000000000803f000000000100000038c85e2544c85e2544c85e2500000000000000005091211a00000000000000000101000050f9f30dbf0c0000090000002c010000c8000000640000000000000046b33f0600000000008020fc0000000004000000ffffffff000000000000000000000000000000000000000000000000000000000000000000000000000000000000000000000000e560568400000000ffffffffffffffff0400000000000000ffffffff00000000000000000000000019000000caf02006000000008c8320060000000004000000ffffffff0000000000000000000000000000000000000000000000000000000000000000000000000000000000000000000000005963568400000000ffffffffffffffff0400000000000000ffffffff00000000000000000000000000c0894401000000a8966402c10c000050f7cc0f90f7cc0f0600000007000000010000000000000000000000000000000000000008000000000000010000000000809244008092440a000000000000000000000000000000000000000000000000000000000000000000803f0000000001000000a8c85e25b4c85e25b4c85e2500000000000000005091211a00000000000000000101000050f9f30dc00c00000a0000002c010000c80000006400000000000000eeb13f0600000000a88220fc0000000004000000ffffffff0000000000000000000000000000000000000000000000000000000000000000000000000000000000000000000000007d62568400000000ffffffffffffffff0400000000000000ffffffff0000000000000000000000001900000072f1200600000000348220060000000004000000ffffffff000000000000000000000000000000000000000000000000000000000000000000000000000000000000000000000000f162568400000000ffffffffffffffff0400000000000000ffffffff00000000000000000000000000e08c4401000000a8966402c20c0000d0facc0f50fbcc0f0000000007000000010000000000000000000000000000000000000008000000000000010000000000609444006094440b000000000000000000000000000000000000000000000000000000000000000000803f0000000001000000c8c85e25d4c85e25d4c85e2500000000000000005091211a00000000000000000101000050f9f30dc10c00000b0000002c010000c80000006400000000000000168e3f060000000050bd20fc0000000004000000ffffffff000000000000000000000000000000000000000000000000000000000000000000000000000000000000000000000000155c568400000000ffffffffffffffff0400000000000000ffffffff000000000000000000000000190000009acf200600000000dcbc20060000000004000000ffffffff000000000000000000000000000000000000000000000000000000000000000000000000000000000000000000000000895c568400000000ffffffffffffffff0400000000000000ffffffff0000000000000000000000000000904401000000a8966402c30c000050f7cc0f90f7cc0f0600000007000000010000000000000000000000000000000000000008000000000000010000000000c0964400c096440c000000000000000000000000000000000000000000000000000000000000000000803f000000000000000098c95e25a4c95e25a4c95e2500000000000000005091211a00000000000000000101000050f9f30dc20c00000c0000002c010000c80000006400000009000000bee4200600000000f8bf60070000000004000000ffffffff000000000000000000000000000000000000000000000000000000000000000000000000000000000000000000000000ad5f568400000000ffffffffffffffff0400000000000000ffffffff00000000000000000000000000000000028c3f060000000044bf20fc0000000004000000ffffffff000000000000000000000000000000000000000000000000000000000000000000000000000000000000000000000000215e568400000000ffffffffffffffff0400000000000000ffffffff0000000000000000000000000060924401000000a8966402c40c000010facc0f50facc0f0000000007000000010000000000000000000000000000000000000008000000000000010000000000409944004099440d000000000000000000000000000000000000000000000000000000000000000000803f0000000000000000c8c95e25d4c95e25d4c95e2500000000000000005091211a00000000000000000101000050f9f30dc30c00000d0000002c010000c80000006400000000000000268d3f060000000060be20fc0000000004000000ffffffff0000000000000000000000000000000000000000000000000000000000000000000000000000000000000000000000004559568400000000ffffffffffffffff0400000000000000ffffffff00000000000000000000000019000000aaca200600000000ecb920060000000004000000ffffffff000000000000000000000000000000000000000000000000000000000000000000000000000000000000000000000000b959568400000000ffffffffffffffff0400000000000000ffffffff00000000000000000000000000c0944401000000a8966402c50c000010ffcc0f1000cd0f0700000007000000010000000000000000000000000000000000000008000000000000010000000000a09b4400a09b440e000000000000000000000000000000000000000000000000000000000000000000803f0000000000000000f8c45e2504c55e2504c55e2500000000000000005091211a00000000000000000101000050f9f30dc40c00000e0000002c010000c800000064000000000000004e8b3f060000000008b820fc0000000004000000ffffffff000000000000000000000000000000000000000000000000000000000000000000000000000000000000000000000000dd58568400000000ffffffffffffffff0400000000000000ffffffff00000000000000000000000019000000d2c820060000000094bb20060000000004000000ffffffff000000000000000000000000000000000000000000000000000000000000000000000000000000000000000000000000515b568400000000ffffffffffffffff0400000000000000ffffffff0000000000000000000000000020974401000000a8966402c60c000050f3cc0f90f3cc0f0600000007000000010000000000000000000000000000000000000008000000000000010000000000409e4400409e440f000000000000000000000000000000000000000000000000000000000000000000803f0000000000000000a8c55e25b4c55e25b4c55e2500000000000000005091211a00000000000000000101000050f9f30dc50c00000f0000002c010000c80000006400000004000000f6e9230600000000b0ba201f0000000004000000ffffffff000000000000000000000000000000000000000000000000000000000000000000000000000000000000000000000000755a568400000000ffffffffffffffff0400000000000000ffffffff000000000000000000000000000000007a893f06000000003cba20fc0000000004000000ffffffff000000000000000000000000000000000000000000000000000000000000000000000000000000000000000000000000e95a568400000000ffffffffffffffff0400000000000000ffffffff00000000000000000000000000a0994401000000</t>
  </si>
  <si>
    <t>#19|CarDef_Camaro_GS|4348454154454E47494E4503000000302BBA2500000000E8170000a8966402c70c00001009cd0f5009cd0f00000000070000000100000000000000000000000000000000000000080000000000000100000000008073440080734401000000000000000000000000000000000000000000000000000000000000000000803f0000000004000000b8c85e25c4c85e25c4c85e2500000000000000009091211a000000000000000001010000d0c0f30dffffffff01000000fa000000a5000000550000000000000006e52c06000000004036237b0000000004000000ffffffff00000000000000000000000000000000000000000000000000000000000000000000000000000000000000000000000025d1558400000000ffffffffffffffff0400000000000000ffffffff000000000000000000000000190000008a42230600000000cc3123060000000004000000ffffffff00000000000000000000000000000000000000000000000000000000000000000000000000000000000000000000000099d1558400000000ffffffffffffffff0400000000000000ffffffff0000000000000000000000000080734400000000a8966402c80c0000100ecd0f900ecd0f0600000007000000010000000000000000000000000000000000000008000000000000010000000000c07c4400c07c4402000000000000000000000000000000000000000000000000000000000000000000803f0000000004000000d8c85e25e4c85e25e4c85e2500000000000000009091211a000000000000000001010000d0c0f30dc70c000002000000fa000000a50000005500000000000000aee32c0600000000e830237b0000000004000000ffffffff000000000000000000000000000000000000000000000000000000000000000000000000000000000000000000000000bdd0558400000000ffffffffffffffff0400000000000000ffffffff000000000000000000000000190000003243230600000000743023060000000004000000ffffffff00000000000000000000000000000000000000000000000000000000000000000000000000000000000000000000000031d3558400000000ffffffffffffffff0400000000000000ffffffff00000000000000000000000000c0774400000000a8966402c90c000010c9cc0f50c9cc0f07000000070000000100000000000000000000000000000000000000080000000000000100000000008080440080804403000000000000000000000000000000000000000000000000000000000000000000803f000000000400000018c95e2524c95e2524c95e2500000000000000009091211a000000000000000001010000d0c0f30dc80c000003000000fa000000a50000005500000000000000d6e12c06000000009032237b0000000004000000ffffffff00000000000000000000000000000000000000000000000000000000000000000000000000000000000000000000000055d2558400000000ffffffffffffffff0400000000000000ffffffff000000000000000000000000190000005a412306000000001c3223060000000004000000ffffffff000000000000000000000000000000000000000000000000000000000000000000000000000000000000000000000000c9d2558400000000ffffffffffffffff0400000000000000ffffffff00000000000000000000000000007c4401000000a8966402ca0c0000100ecd0f500ecd0f0000000007000000010000000000000000000000000000000000000008000000000000010000000000c0824400c0824404000000000000000000000000000000000000000000000000000000000000000000803f000000000200000028c85e2534c85e2534c85e2500000000000000009091211a000000000000000001010000d0c0f30dc90c000004000000fa000000a500000055000000050000007e56230600000000382d63060000000004000000ffffffff000000000000000000000000000000000000000000000000000000000000000000000000000000000000000000000000edcd558400000000ffffffffffffffff0400000002000000ffffffff00000000000000000000000000000000c2ff2c0600000000842c237b0000000004000000ffffffff00000000000000000000000000000000000000000000000000000000000000000000000000000000000000000000000061cc558400000000ffffffffffffffff0400000000000000ffffffff0000000000000000000000000020804401000000a8966402cb0c000050f3cc0f90f3cc0f06000000070000000100000000000000000000000000000000000000080000000000000100000000008087440080874405000000000000000000000000000000000000000000000000000000000000000000803f0000000002000000d8c95e25e4c95e25e4c95e2500000000000000009091211a000000000000000001010000d0c0f30dca0c000005000000fa000000a50000005500000000000000e6fc2c0600000000a02f237b0000000004000000ffffffff00000000000000000000000000000000000000000000000000000000000000000000000000000000000000000000000085cf558400000000ffffffffffffffff0400000000000000ffffffff000000000000000000000000190000006a5c2306000000002c2f23060000000004000000ffffffff000000000000000000000000000000000000000000000000000000000000000000000000000000000000000000000000f9cf558400000000ffffffffffffffff0400000000000000ffffffff0000000000000000000000000040824401000000a8966402cc0c000010ffcc0f50ffcc0f00000000070000000100000000000000000000000000000000000000080000000000000100000000006087440060874406000000000000000000000000000000000000000000000000000000000000000000803f000000000200000088c95e2594c95e2594c95e2500000000000000009091211a000000000000000001010000d0c0f30dcb0c000006000000fa000000a500000055000000000000000efd2c0600000000482e237b0000000004000000ffffffff0000000000000000000000000000000000000000000000000000000000000000000000000000000000000000000000001dc9558400000000ffffffffffffffff0400000000000000ffffffff00000000000000000000000019000000925a230600000000d42923060000000004000000ffffffff00000000000000000000000000000000000000000000000000000000000000000000000000000000000000000000000091c9558400000000ffffffffffffffff0400000000000000ffffffff0000000000000000000000000020844401000000a8966402cd0c00005011cd0f9011cd0f0700000007000000010000000000000000000000000000000000000008000000000000010000000000808a4400808a4407000000000000000000000000000000000000000000000000000000000000000000803f0000000002000000e8c95e25f4c95e25f4c95e2500000000000000009091211a000000000000000001010000d0c0f30dcc0c000007000000fa000000a50000005500000000000000b6fb2c0600000000f028237b0000000004000000ffffffff000000000000000000000000000000000000000000000000000000000000000000000000000000000000000000000000b5c8558400000000ffffffffffffffff0400000000000000ffffffff000000000000000000000000190000003a5b2306000000007c2823060000000004000000ffffffff00000000000000000000000000000000000000000000000000000000000000000000000000000000000000000000000029cb558400000000ffffffffffffffff0400000000000000ffffffff0000000000000000000000000020874401000000a8966402ce0c000050c6cc0f90c6cc0f0000000007000000010000000000000000000000000000000000000008000000000000010000000000a08d4400a08d4408000000000000000000000000000000000000000000000000000000000000000000803f000000000100000058c95e2564c95e2564c95e2500000000000000009091211a000000000000000001010000d0c0f30dcd0c000008000000fa000000a50000005500000005000000de51230600000000982a63060000000004000000ffffffff0000000000000000000000000000000000000000000000000000000000000000000000000000000000000000000000004dca558400000000ffffffffffffffff040000000e000000ffffffff00000000000000000000000000000000a2f92c0600000000e42a237b0000000004000000ffffffff000000000000000000000000000000000000000000000000000000000000000000000000000000000000000000000000c1ca558400000000ffffffffffffffff0400000000000000ffffffff00000000000000000000000000208a4401000000a8966402cf0c0000d0c3cc0f10c4cc0f0000000007000000010000000000000000000000000000000000000008000000000000010000000000a0904400a0904409000000000000000000000000000000000000000000000000000000000000000000803f0000000001000000f8c95e2504ca5e2504ca5e2500000000000000009091211a000000000000000001010000d0c0f30dce0c0000090000002c010000c8000000640000000000000046163c0600000000002523fc0000000004000000ffffffff000000000000000000000000000000000000000000000000000000000000000000000000000000000000000000000000e5c5558400000000ffffffffffffffff0400000000000000ffffffff00000000000000000000000019000000ca572306000000008c2423060000000004000000ffffffff00000000000000000000000000000000000000000000000000000000000000000000000000000000000000000000000059c4558400000000ffffffffffffffff0400000000000000ffffffff00000000000000000000000000208d4401000000a8966402d00c000090c1cc0fd0c1cc0f0600000007000000010000000000000000000000000000000000000008000000000000010000000000e0954400e095440a000000000000000000000000000000000000000000000000000000000000000000803f000000000100000008ca5e2514ca5e2514ca5e2500000000000000009091211a000000000000000001010000d0c0f30dcf0c00000a0000002c010000c80000006400000000000000ee143c0600000000a82723fc0000000004000000ffffffff0000000000000000000000000000000000000000000000000000000000000000000000000000000000000000000000007dc7558400000000ffffffffffffffff0400000000000000ffffffff000000000000000000000000190000007254230600000000342723060000000004000000ffffffff000000000000000000000000000000000000000000000000000000000000000000000000000000000000000000000000f1c7558400000000ffffffffffffffff0400000000000000ffffffff0000000000000000000000000020904401000000a8966402d10c000050cbcc0f90cbcc0f0000000007000000010000000000000000000000000000000000000008000000000000010000000000609744006097440b000000000000000000000000000000000000000000000000000000000000000000803f000000000100000078c95e2584c95e2584c95e2500000000000000009091211a000000000000000001010000d0c0f30dd00c00000b0000002c010000c8000000640000000000000016153c0600000000502623fc0000000004000000ffffffff00000000000000000000000000000000000000000000000000000000000000000000000000000000000000000000000015c1558400000000ffffffffffffffff0400000000000000ffffffff000000000000000000000000190000009a52230600000000dc2123060000000004000000ffffffff00000000000000000000000000000000000000000000000000000000000000000000000000000000000000000000000089c1558400000000ffffffffffffffff0400000000000000ffffffff0000000000000000000000000000934401000000a8966402d20c000050f7cc0f90f7cc0f0700000007000000010000000000000000000000000000000000000008000000000000010000000000009b4400009b440c000000000000000000000000000000000000000000000000000000000000000000803f000000000000000028c95e2534c95e2534c95e2500000000000000009091211a000000000000000001010000d0c0f30dd10c00000c0000002c010000c80000006400000009000000be7b230600000000f82063070000000004000000ffffffff000000000000000000000000000000000000000000000000000000000000000000000000000000000000000000000000adc0558400000000ffffffffffffffff0400000000000000ffffffff0000000000000000000000000000000002133c0600000000442023fc0000000004000000ffffffff00000000000000000000000000000000000000000000000000000000000000000000000000000000000000000000000021c3558400000000ffffffffffffffff0400000000000000ffffffff0000000000000000000000000080964401000000a8966402d30c0000d001cd0f1002cd0f0600000007000000010000000000000000000000000000000000000008000000000000010000000000a09e4400a09e440d000000000000000000000000000000000000000000000000000000000000000000803f0000000000000000b8ca5e25c4ca5e25c4ca5e2500000000000000009091211a000000000000000001010000d0c0f30dd20c00000d0000002c010000c8000000640000000000000026103c0600000000602323fc0000000004000000ffffffff00000000000000000000000000000000000000000000000000000000000000000000000000000000000000000000000045c2558400000000ffffffffffffffff0400000000000000ffffffff00000000000000000000000019000000aa51230600000000ec2223060000000004000000ffffffff000000000000000000000000000000000000000000000000000000000000000000000000000000000000000000000000b9c2558400000000ffffffffffffffff0400000000000000ffffffff00000000000000000000000000009a4401000000a8966402d40c0000d0facc0f10fbcc0f000000000700000001000000000000000000000000000000000000000800000000000001000000000040a2440040a2440e000000000000000000000000000000000000000000000000000000000000000000803f0000000000000000d8c55e25e4c55e25e4c55e2500000000000000009091211a000000000000000001010000d0c0f30dd30c00000e0000002c010000c800000064000000000000004e6e3c0600000000085d23fc0000000004000000ffffffff000000000000000000000000000000000000000000000000000000000000000000000000000000000000000000000000ddbd558400000000ffffffffffffffff0400000000000000ffffffff00000000000000000000000019000000d22f230600000000945c23060000000004000000ffffffff00000000000000000000000000000000000000000000000000000000000000000000000000000000000000000000000051bc558400000000ffffffffffffffff0400000000000000ffffffff00000000000000000000000000809d4401000000a8966402d50c00005011cd0fd011cd0f0600000007000000010000000000000000000000000000000000000008000000000000010000000000e0a54400e0a5440f000000000000000000000000000000000000000000000000000000000000000000803f000000000000000078c65e2584c65e2584c65e2500000000000000009091211a000000000000000001010000d0c0f30dd40c00000f0000002c010000c80000006400000004000000f60c200600000000b05f231f0000000004000000ffffffff00000000000000000000000000000000000000000000000000000000000000000000000000000000000000000000000075bf558400000000ffffffffffffffff0400000000000000ffffffff000000000000000000000000000000007a6c3c06000000003c5f23fc0000000004000000ffffffff000000000000000000000000000000000000000000000000000000000000000000000000000000000000000000000000e9bf558400000000ffffffffffffffff0400000000000000ffffffff0000000000000000000000000000a14401000000</t>
  </si>
  <si>
    <t>#20|CarDef_FordFocusRS_Final|4348454154454E47494E45030000003069BA2500000000E8170000a8966402d60c000050cbcc0f90cbcc0f0000000007000000010000000000000000000000000000000000000008000000000000010000000000007d4400007d4401000000000000000000000000000000000000000000000000000000000000000000803f000000000400000038c95e2544c95e2544c95e250000000000000000d091211a00000000000000000101000050b3a20dffffffff01000000fa000000a5000000550000000000000006a72c06000000004074237b0000000004000000ffffffff0000000000000000000000000000000000000000000000000000000000000000000000000000000000000000000000002597558400000000ffffffffffffffff0400000000000000ffffffff000000000000000000000000190000008a04230600000000cc7723060000000004000000ffffffff0000000000000000000000000000000000000000000000000000000000000000000000000000000000000000000000009997558400000000ffffffffffffffff0400000000000000ffffffff00000000000000000000000000007d4400000000a8966402d70c00001009cd0f5009cd0f07000000070000000100000000000000000000000000000000000000080000000000000100000000002083440020834402000000000000000000000000000000000000000000000000000000000000000000803f000000000400000048c95e2554c95e2554c95e250000000000000000d091211a00000000000000000101000050b3a20dd60c000002000000fa000000a50000005500000000000000aea52c0600000000e876237b0000000004000000ffffffff000000000000000000000000000000000000000000000000000000000000000000000000000000000000000000000000bd96558400000000ffffffffffffffff0400000000000000ffffffff000000000000000000000000190000003205230600000000747623060000000004000000ffffffff0000000000000000000000000000000000000000000000000000000000000000000000000000000000000000000000003191558400000000ffffffffffffffff0400000000000000ffffffff0000000000000000000000000080804400000000a8966402d80c000050f7cc0f90f7cc0f06000000070000000100000000000000000000000000000000000000080000000000000100000000002085440020854403000000000000000000000000000000000000000000000000000000000000000000803f0000000004000000b8c95e25c4c95e25c4c95e250000000000000000d091211a00000000000000000101000050b3a20dd70c000003000000fa000000a50000005500000000000000d6a32c06000000009070237b0000000004000000ffffffff0000000000000000000000000000000000000000000000000000000000000000000000000000000000000000000000005590558400000000ffffffffffffffff0400000000000000ffffffff000000000000000000000000190000005a032306000000001c7023060000000004000000ffffffff000000000000000000000000000000000000000000000000000000000000000000000000000000000000000000000000c990558400000000ffffffffffffffff0400000000000000ffffffff0000000000000000000000000080824401000000a8966402d90c0000d0facc0f50fbcc0f00000000070000000100000000000000000000000000000000000000080000000000000100000000002087440020874404000000000000000000000000000000000000000000000000000000000000000000803f000000000200000068c95e2574c95e2574c95e250000000000000000d091211a00000000000000000101000050b3a20dd80c000004000000fa000000a500000055000000050000007e08230600000000387363060000000004000000ffffffff000000000000000000000000000000000000000000000000000000000000000000000000000000000000000000000000ed93558400000000ffffffffffffffff0400000002000000ffffffff00000000000000000000000000000000c2a12c06000000008472237b0000000004000000ffffffff0000000000000000000000000000000000000000000000000000000000000000000000000000000000000000000000006192558400000000ffffffffffffffff0400000000000000ffffffff0000000000000000000000000080844401000000a8966402da0c000010ffcc0f50ffcc0f0700000007000000010000000000000000000000000000000000000008000000000000010000000000e08b4400e08b4405000000000000000000000000000000000000000000000000000000000000000000803f000000000200000028ca5e2534ca5e2534ca5e250000000000000000d091211a00000000000000000101000050b3a20dd90c0000050000002c010000c80000006400000000000000e65e3c0600000000a06d23fc0000000004000000ffffffff000000000000000000000000000000000000000000000000000000000000000000000000000000000000000000000000858d558400000000ffffffffffffffff0400000000000000ffffffff000000000000000000000000190000006a1e2306000000002c6d23060000000004000000ffffffff000000000000000000000000000000000000000000000000000000000000000000000000000000000000000000000000f98d558400000000ffffffffffffffff0400000000000000ffffffff0000000000000000000000000080864401000000a8966402db0c000090c1cc0fd0c1cc0f0000000007000000010000000000000000000000000000000000000008000000000000010000000000208c4400208c4406000000000000000000000000000000000000000000000000000000000000000000803f0000000002000000d8ca5e25e4ca5e25e4ca5e250000000000000000d091211a00000000000000000101000050b3a20dda0c0000060000002c010000c800000064000000000000000e5f3c0600000000486c23fc0000000004000000ffffffff0000000000000000000000000000000000000000000000000000000000000000000000000000000000000000000000001d8f558400000000ffffffffffffffff0400000000000000ffffffff00000000000000000000000019000000921c230600000000d46f23060000000004000000ffffffff000000000000000000000000000000000000000000000000000000000000000000000000000000000000000000000000918f558400000000ffffffffffffffff0400000000000000ffffffff00000000000000000000000000c0884401000000a8966402dc0c0000d001cd0f1002cd0f0000000007000000010000000000000000000000000000000000000008000000000000010000000000208f4400208f4407000000000000000000000000000000000000000000000000000000000000000000803f000000000200000098ca5e25a4ca5e25a4ca5e250000000000000000d091211a00000000000000000101000050b3a20ddb0c0000070000002c010000c80000006400000000000000b65d3c0600000000f06e23fc0000000004000000ffffffff000000000000000000000000000000000000000000000000000000000000000000000000000000000000000000000000b58e558400000000ffffffffffffffff0400000000000000ffffffff000000000000000000000000190000003a1d2306000000007c6e23060000000004000000ffffffff0000000000000000000000000000000000000000000000000000000000000000000000000000000000000000000000002989558400000000ffffffffffffffff0400000000000000ffffffff00000000000000000000000000a08b4401000000a8966402dd0c000050cbcc0f90cbcc0f00000000070000000100000000000000000000000000000000000000080000000000000100000000002092440020924408000000000000000000000000000000000000000000000000000000000000000000803f000000000100000018cb5e2524cb5e2524cb5e250000000000000000d091211a00000000000000000101000050b3a20ddc0c0000080000002c010000c80000006400000005000000de13230600000000986863060000000004000000ffffffff0000000000000000000000000000000000000000000000000000000000000000000000000000000000000000000000004d88558400000000ffffffffffffffff040000000e000000ffffffff00000000000000000000000000000000a25b3c0600000000e46823fc0000000004000000ffffffff000000000000000000000000000000000000000000000000000000000000000000000000000000000000000000000000c188558400000000ffffffffffffffff0400000000000000ffffffff00000000000000000000000000808e4401000000a8966402de0c000010c9cc0f50c9cc0f06000000070000000100000000000000000000000000000000000000080000000000000100000000000095440000954409000000000000000000000000000000000000000000000000000000000000000000803f0000000001000000a8ca5e25b4ca5e25b4ca5e250000000000000000d091211a00000000000000000101000050b3a20ddd0c0000090000005e010000e6000000730000000000000046f80d0600000000016b23710000000004000000ffffffff000000000000000000000000000000000000000000000000000000000000000000000000000000000000000000000000e58b558400000000ffffffffffffffff0400000000000000ffffffff00000000000000000000000019000000ca192306000000008c6a23060000000004000000ffffffff000000000000000000000000000000000000000000000000000000000000000000000000000000000000000000000000598a558400000000ffffffffffffffff0400000000000000ffffffff0000000000000000000000000060914401000000a8966402df0c00005011cd0fd011cd0f0700000007000000010000000000000000000000000000000000000008000000000000010000000000209a4400209a440a000000000000000000000000000000000000000000000000000000000000000000803f0000000001000000e8ca5e25f4ca5e25f4ca5e250000000000000000d091211a00000000000000000101000050b3a20dde0c00000a0000005e010000e60000007300000000000000eef60d0600000000a96523710000000004000000ffffffff0000000000000000000000000000000000000000000000000000000000000000000000000000000000000000000000007d85558400000000ffffffffffffffff0400000000000000ffffffff000000000000000000000000190000007216230600000000346523060000000004000000ffffffff000000000000000000000000000000000000000000000000000000000000000000000000000000000000000000000000f185558400000000ffffffffffffffff0400000000000000ffffffff0000000000000000000000000040944401000000a8966402e00c000050f3cc0fd0f3cc0f0000000007000000010000000000000000000000000000000000000008000000000000010000000000e09b4400e09b440b000000000000000000000000000000000000000000000000000000000000000000803f0000000001000000f8ca5e2504cb5e2504cb5e250000000000000000d091211a00000000000000000101000050b3a20ddf0c00000b0000005e010000e6000000730000000000000016f70d0600000000516423710000000004000000ffffffff0000000000000000000000000000000000000000000000000000000000000000000000000000000000000000000000001587558400000000ffffffffffffffff0400000000000000ffffffff000000000000000000000000190000009a14230600000000dc6723060000000004000000ffffffff0000000000000000000000000000000000000000000000000000000000000000000000000000000000000000000000008987558400000000ffffffffffffffff0400000000000000ffffffff0000000000000000000000000060974401000000a8966402e10c0000d0c3cc0f90c4cc0f0700000007000000010000000000000000000000000000000000000008000000000000010000000000e09e4400e09e440c000000000000000000000000000000000000000000000000000000000000000000803f000000000000000048ca5e2554ca5e2554ca5e250000000000000000d091211a00000000000000000101000050b3a20de00c00000c0000005e010000e60000007300000009000000be45230600000000f866a3040000000004000000ffffffff000000000000000000000000000000000000000000000000000000000000000000000000000000000000000000000000ad86558400000000ffffffffffffffff0400000000000000ffffffff0000000000000000000000000000000002f50d0600000000456623710000000004000000ffffffff0000000000000000000000000000000000000000000000000000000000000000000000000000000000000000000000002181558400000000ffffffffffffffff0400000000000000ffffffff00000000000000000000000000409a4401000000a8966402e20c0000100ecd0f500ecd0f0600000007000000010000000000000000000000000000000000000008000000000000010000000000e0a14400e0a1440d000000000000000000000000000000000000000000000000000000000000000000803f000000000000000058ca5e2564ca5e2564ca5e250000000000000000d091211a00000000000000000101000050b3a20de10c00000d0000009001000009010000820000000000000026921d0600000000616123f20000000004000000ffffffff0000000000000000000000000000000000000000000000000000000000000000000000000000000000000000000000004580558400000000ffffffffffffffff0400000000000000ffffffff00000000000000000000000019000000aa13230600000000ec6023060000000004000000ffffffff000000000000000000000000000000000000000000000000000000000000000000000000000000000000000000000000b980558400000000ffffffffffffffff0400000000000000ffffffff00000000000000000000000000209d4401000000a8966402e30c000050f3cc0f90f3cc0f0000000007000000010000000000000000000000000000000000000008000000000000010000000000c0a44400c0a4440e000000000000000000000000000000000000000000000000000000000000000000803f0000000000000000e8c65e25f4c65e25f4c65e250000000000000000d091211a00000000000000000101000050b3a20de20c00000e000000900100000901000082000000000000004e901d0600000000096323f20000000004000000ffffffff000000000000000000000000000000000000000000000000000000000000000000000000000000000000000000000000dd83558400000000ffffffffffffffff0400000000000000ffffffff00000000000000000000000019000000d211230600000000946223060000000004000000ffffffff0000000000000000000000000000000000000000000000000000000000000000000000000000000000000000000000005182558400000000ffffffffffffffff0400000000000000ffffffff0000000000000000000000000000a04401000000a8966402e40c00005011cd0f9011cd0f070000000700000001000000000000000000000000000000000000000800000000000001000000000080a7440080a7440f000000000000000000000000000000000000000000000000000000000000000000803f0000000000000000c8c75e25d4c75e25d4c75e250000000000000000d091211a00000000000000000101000050b3a20de30c00000f00000090010000090100008200000004000000f6ce200600000000b09d231f0000000004000000ffffffff000000000000000000000000000000000000000000000000000000000000000000000000000000000000000000000000757d558400000000ffffffffffffffff0400000000000000ffffffff000000000000000000000000000000007a6e1d06000000003d9d23f20000000004000000ffffffff000000000000000000000000000000000000000000000000000000000000000000000000000000000000000000000000e97d558400000000ffffffffffffffff0400000000000000ffffffff00000000000000000000000000a0a24401000000</t>
  </si>
  <si>
    <t>#21|CarDef_HondaNSX|4348454154454E47494E4503000000304ABA2500000000E8170000a8966402e50c000050f7cc0f90f7cc0f00000000070000000100000000000000000000000000000000000000080000000000000100000000006080440060804401000000000000000000000000000000000000000000000000000000000000000000803f000000000400000038ca5e2544ca5e2544ca5e250000000000000000109c211a00000000000000000101000030dbee02ffffffff01000000fa000000a5000000550000000000000006842c06000000004057237b0000000004000000ffffffff00000000000000000000000000000000000000000000000000000000000000000000000000000000000000000000000025b6558400000000ffffffffffffffff0400000000000000ffffffff000000000000000000000000190000008a25230600000000cc5623060000000004000000ffffffff00000000000000000000000000000000000000000000000000000000000000000000000000000000000000000000000099b6558400000000ffffffffffffffff0400000000000000ffffffff0000000000000000000000000060804400000000a8966402e60c0000d0c3cc0f10c4cc0f07000000070000000100000000000000000000000000000000000000080000000000000100000000008085440080854402000000000000000000000000000000000000000000000000000000000000000000803f000000000400000068ca5e2574ca5e2574ca5e250000000000000000109c211a00000000000000000101000030dbee02e50c000002000000fa000000a50000005500000000000000ae822c0600000000e851237b0000000004000000ffffffff000000000000000000000000000000000000000000000000000000000000000000000000000000000000000000000000bdb1558400000000ffffffffffffffff0400000000000000ffffffff000000000000000000000000190000003222230600000000745123060000000004000000ffffffff00000000000000000000000000000000000000000000000000000000000000000000000000000000000000000000000031b0558400000000ffffffffffffffff0400000000000000ffffffff00000000000000000000000000e0824400000000a8966402e70c000050f7cc0f90f7cc0f00000000070000000100000000000000000000000000000000000000080000000000000100000000000088440000884403000000000000000000000000000000000000000000000000000000000000000000803f000000000400000078ca5e2584ca5e2584ca5e250000000000000000109c211a00000000000000000101000030dbee02e60c000003000000fa000000a50000005500000000000000d6802c06000000009053237b0000000004000000ffffffff00000000000000000000000000000000000000000000000000000000000000000000000000000000000000000000000055b3558400000000ffffffffffffffff0400000000000000ffffffff000000000000000000000000190000005a202306000000001c5323060000000004000000ffffffff000000000000000000000000000000000000000000000000000000000000000000000000000000000000000000000000c9b3558400000000ffffffffffffffff0400000000000000ffffffff0000000000000000000000000060854401000000a8966402e80c000050f3cc0fd0f3cc0f0000000007000000010000000000000000000000000000000000000008000000000000010000000000a08a4400a08a4404000000000000000000000000000000000000000000000000000000000000000000803f000000000200000088ca5e2594ca5e2594ca5e250000000000000000109c211a00000000000000000101000030dbee02e70c0000040000002c010000c800000064000000050000007e29230600000000385263060000000004000000ffffffff000000000000000000000000000000000000000000000000000000000000000000000000000000000000000000000000edb2558400000000ffffffffffffffff0400000002000000ffffffff00000000000000000000000000000000c27e3c0600000000844d23fc0000000004000000ffffffff00000000000000000000000000000000000000000000000000000000000000000000000000000000000000000000000061ad558400000000ffffffffffffffff0400000000000000ffffffff00000000000000000000000000e0874401000000a8966402e90c0000d0facc0fd0fbcc0f0700000007000000010000000000000000000000000000000000000008000000000000010000000000e08f4400e08f4405000000000000000000000000000000000000000000000000000000000000000000803f0000000002000000f8cb5e2504cc5e2504cc5e250000000000000000109c211a00000000000000000101000030dbee02e80c0000050000002c010000c80000006400000000000000e67f3c0600000000a04c23fc0000000004000000ffffffff00000000000000000000000000000000000000000000000000000000000000000000000000000000000000000000000085ac558400000000ffffffffffffffff0400000000000000ffffffff000000000000000000000000190000006a3f2306000000002c4c23060000000004000000ffffffff000000000000000000000000000000000000000000000000000000000000000000000000000000000000000000000000f9ac558400000000ffffffffffffffff0400000000000000ffffffff00000000000000000000000000608a4401000000a8966402ea0c000050c6cc0f90c6cc0f00000000070000000100000000000000000000000000000000000000080000000000000100000000008090440080904406000000000000000000000000000000000000000000000000000000000000000000803f000000000200000058cb5e2564cb5e2564cb5e250000000000000000109c211a00000000000000000101000030dbee02e90c0000060000002c010000c800000064000000000000000e7c3c0600000000484f23fc0000000004000000ffffffff0000000000000000000000000000000000000000000000000000000000000000000000000000000000000000000000001dae558400000000ffffffffffffffff0400000000000000ffffffff00000000000000000000000019000000923d230600000000d44e23060000000004000000ffffffff00000000000000000000000000000000000000000000000000000000000000000000000000000000000000000000000091ae558400000000ffffffffffffffff0400000000000000ffffffff00000000000000000000000000008d4401000000a8966402eb0c000050f3cc0fd0f3cc0f07000000070000000100000000000000000000000000000000000000080000000000000100000000004094440040944407000000000000000000000000000000000000000000000000000000000000000000803f000000000200000028cb5e2534cb5e2534cb5e250000000000000000109c211a00000000000000000101000030dbee02ea0c0000070000005e010000e60000007300000000000000b6da0d0600000000f14923710000000004000000ffffffff000000000000000000000000000000000000000000000000000000000000000000000000000000000000000000000000b5a9558400000000ffffffffffffffff0400000000000000ffffffff000000000000000000000000190000003a3a2306000000007c4923060000000004000000ffffffff00000000000000000000000000000000000000000000000000000000000000000000000000000000000000000000000029a8558400000000ffffffffffffffff0400000000000000ffffffff00000000000000000000000000a0904401000000a8966402ec0c000050f7cc0f90f7cc0f06000000070000000100000000000000000000000000000000000000080000000000000100000000000098440000984408000000000000000000000000000000000000000000000000000000000000000000803f000000000100000068cb5e2574cb5e2574cb5e250000000000000000109c211a00000000000000000101000030dbee02eb0c0000080000005e010000e60000007300000005000000de30230600000000984b63060000000004000000ffffffff0000000000000000000000000000000000000000000000000000000000000000000000000000000000000000000000004dab558400000000ffffffffffffffff040000000e000000ffffffff00000000000000000000000000000000a2d80d0600000000e54b23710000000004000000ffffffff000000000000000000000000000000000000000000000000000000000000000000000000000000000000000000000000c1ab558400000000ffffffffffffffff0400000000000000ffffffff0000000000000000000000000040944401000000a8966402ed0c000050f7cc0fd0f7cc0f0000000007000000010000000000000000000000000000000000000008000000000000010000000000a09b4400a09b4409000000000000000000000000000000000000000000000000000000000000000000803f0000000001000000a8cb5e25b4cb5e25b4cb5e250000000000000000109c211a00000000000000000101000030dbee02ec0c0000090000005e010000e6000000730000000000000046d90d0600000000014a23710000000004000000ffffffff000000000000000000000000000000000000000000000000000000000000000000000000000000000000000000000000e5aa558400000000ffffffffffffffff0400000000000000ffffffff00000000000000000000000019000000ca362306000000008c4523060000000004000000ffffffff00000000000000000000000000000000000000000000000000000000000000000000000000000000000000000000000059a5558400000000ffffffffffffffff0400000000000000ffffffff00000000000000000000000000e0974401000000a8966402ee0c0000d0c3cc0f50c4cc0f0700000007000000010000000000000000000000000000000000000008000000000000010000000000c0a14400c0a1440a000000000000000000000000000000000000000000000000000000000000000000803f0000000001000000b8cb5e25c4cb5e25c4cb5e250000000000000000109c211a00000000000000000101000030dbee02ed0c00000a00000090010000090100008200000000000000eeb71d0600000000a94423f20000000004000000ffffffff0000000000000000000000000000000000000000000000000000000000000000000000000000000000000000000000007da4558400000000ffffffffffffffff0400000000000000ffffffff000000000000000000000000190000007237230600000000344423060000000004000000ffffffff000000000000000000000000000000000000000000000000000000000000000000000000000000000000000000000000f1a4558400000000ffffffffffffffff0400000000000000ffffffff00000000000000000000000000809b4401000000a8966402ef0c000010ffcc0f90ffcc0f0000000007000000010000000000000000000000000000000000000008000000000000010000000000e0a34400e0a3440b000000000000000000000000000000000000000000000000000000000000000000803f000000000100000008cc5e2514cc5e2514cc5e250000000000000000109c211a00000000000000000101000030dbee02ee0c00000b0000009001000009010000820000000000000016b41d0600000000514723f20000000004000000ffffffff00000000000000000000000000000000000000000000000000000000000000000000000000000000000000000000000015a6558400000000ffffffffffffffff0400000000000000ffffffff000000000000000000000000190000009a35230600000000dc4623060000000004000000ffffffff00000000000000000000000000000000000000000000000000000000000000000000000000000000000000000000000089a6558400000000ffffffffffffffff0400000000000000ffffffff00000000000000000000000000209f4401000000a8966402f00c0000100ecd0f100fcd0f0700000007000000010000000000000000000000000000000000000008000000000000010000000000a0aa4400a0aa440c000000000000000000000000000000000000000000000000000000000000000000803f000000000000000018cc5e2524cc5e2524cc5e250000000000000000109c211a00000000000000000101000030dbee02ef0c00000c00000090010000090100008200000009000000be62230600000000f841a3040000000004000000ffffffff000000000000000000000000000000000000000000000000000000000000000000000000000000000000000000000000ada1558400000000ffffffffffffffff0400000000000000ffffffff0000000000000000000000000000000002b21d0600000000454123f20000000004000000ffffffff00000000000000000000000000000000000000000000000000000000000000000000000000000000000000000000000021a0558400000000ffffffffffffffff0400000000000000ffffffff00000000000000000000000000a0a54401000000a8966402f10c000050f7cc0fd0f7cc0f000000000700000001000000000000000000000000000000000000000800000000000001000000000040b1440040b1440d000000000000000000000000000000000000000000000000000000000000000000803f000000000000000078cb5e2584cb5e2584cb5e250000000000000000109c211a00000000000000000101000030dbee02f00c00000d000000c201000027010000960000000000000026136d0600000000624023770000000004000000ffffffff00000000000000000000000000000000000000000000000000000000000000000000000000000000000000000000000045a3558400000000ffffffffffffffff0400000000000000ffffffff00000000000000000000000019000000aa30230600000000ec4323060000000004000000ffffffff000000000000000000000000000000000000000000000000000000000000000000000000000000000000000000000000b9a3558400000000ffffffffffffffff0400000000000000ffffffff0000000000000000000000000020ac4401000000a8966402f20c000050cbcc0f90cbcc0f060000000700000001000000000000000000000000000000000000000800000000000001000000000000b8440000b8440e000000000000000000000000000000000000000000000000000000000000000000803f000000000000000068c75e2574c75e2574c75e250000000000000000109c211a00000000000000000101000030dbee02f10c00000e000000c20100002701000096000000000000004e116d06000000000a4223770000000004000000ffffffff000000000000000000000000000000000000000000000000000000000000000000000000000000000000000000000000dda2558400000000ffffffffffffffff0400000000000000ffffffff00000000000000000000000019000000d20e230600000000947d23060000000004000000ffffffff000000000000000000000000000000000000000000000000000000000000000000000000000000000000000000000000519d558400000000ffffffffffffffff0400000000000000ffffffff00000000000000000000000000a0b24401000000a8966402f30c00001009cd0f9009cd0f0700000007000000010000000000000000000000000000000000000008000000000000010000000000c0be4400c0be440f000000000000000000000000000000000000000000000000000000000000000000803f0000000000000000e8c85e25f4c85e25f4c85e250000000000000000109c211a00000000000000000101000030dbee02f20c00000f000000c2010000270100009600000004000000f62f200600000000b07c231f0000000004000000ffffffff000000000000000000000000000000000000000000000000000000000000000000000000000000000000000000000000759c558400000000ffffffffffffffff0400000000000000ffffffff000000000000000000000000000000007a2f6d06000000003e7c23770000000004000000ffffffff000000000000000000000000000000000000000000000000000000000000000000000000000000000000000000000000e99c558400000000ffffffffffffffff0400000000000000ffffffff0000000000000000000000000040b94401000000</t>
  </si>
  <si>
    <t>#22|CarDef_Lamborghini_SUV|4348454154454E47494E4503000000300CBA2500000000E8170000a8966402f40c000050f3cc0f90f3cc0f00000000070000000100000000000000000000000000000000000000080000000000000100000000006080440060804401000000000000000000000000000000000000000000000000000000000000000000803f000000000400000038cb5e2544cb5e2544cb5e2500000000000000001092211a00000000000000000101000030e7ee02ffffffff01000000fa000000a5000000550000000000000006c22c06000000004011237b0000000004000000ffffffff00000000000000000000000000000000000000000000000000000000000000000000000000000000000000000000000025f0558400000000ffffffffffffffff0400000000000000ffffffff000000000000000000000000190000008a63230600000000cc1023060000000004000000ffffffff00000000000000000000000000000000000000000000000000000000000000000000000000000000000000000000000099f0558400000000ffffffffffffffff0400000000000000ffffffff0000000000000000000000000060804400000000a8966402f50c000050f3cc0fd0f3cc0f06000000070000000100000000000000000000000000000000000000080000000000000100000000002085440020854402000000000000000000000000000000000000000000000000000000000000000000803f0000000004000000d8cb5e25e4cb5e25e4cb5e2500000000000000001092211a00000000000000000101000030e7ee02f40c000002000000fa000000a50000005500000000000000aec02c0600000000e813237b0000000004000000ffffffff000000000000000000000000000000000000000000000000000000000000000000000000000000000000000000000000bdf3558400000000ffffffffffffffff0400000000000000ffffffff000000000000000000000000190000003260230600000000741323060000000004000000ffffffff00000000000000000000000000000000000000000000000000000000000000000000000000000000000000000000000031f2558400000000ffffffffffffffff0400000000000000ffffffff0000000000000000000000000080824400000000a8966402f60c000050c6cc0f90c6cc0f00000000070000000100000000000000000000000000000000000000080000000000000100000000004087440040874403000000000000000000000000000000000000000000000000000000000000000000803f0000000004000000e8cb5e25f4cb5e25f4cb5e2500000000000000001092211a00000000000000000101000030e7ee02f50c000003000000fa000000a50000005500000000000000d6de2c0600000000900d237b0000000004000000ffffffff00000000000000000000000000000000000000000000000000000000000000000000000000000000000000000000000055ed558400000000ffffffffffffffff0400000000000000ffffffff000000000000000000000000190000005a7e2306000000001c0d23060000000004000000ffffffff000000000000000000000000000000000000000000000000000000000000000000000000000000000000000000000000c9ed558400000000ffffffffffffffff0400000000000000ffffffff00000000000000000000000000a0844401000000a8966402f70c000010c9cc0f90c9cc0f07000000070000000100000000000000000000000000000000000000080000000000000100000000008089440080894404000000000000000000000000000000000000000000000000000000000000000000803f000000000200000088cb5e2594cb5e2594cb5e2500000000000000001092211a00000000000000000101000030e7ee02f60c000004000000fa000000a500000055000000050000007e77230600000000380c63060000000004000000ffffffff000000000000000000000000000000000000000000000000000000000000000000000000000000000000000000000000edec558400000000ffffffffffffffff0400000002000000ffffffff00000000000000000000000000000000c2dc2c0600000000840f237b0000000004000000ffffffff00000000000000000000000000000000000000000000000000000000000000000000000000000000000000000000000061ef558400000000ffffffffffffffff0400000000000000ffffffff00000000000000000000000000c0864401000000a8966402f80c0000d0facc0f50fbcc0f0600000007000000010000000000000000000000000000000000000008000000000000010000000000608e4400608e4405000000000000000000000000000000000000000000000000000000000000000000803f000000000200000048cb5e2554cb5e2554cb5e2500000000000000001092211a00000000000000000101000030e7ee02f70c0000050000002c010000c80000006400000000000000e63d3c0600000000a00e23fc0000000004000000ffffffff00000000000000000000000000000000000000000000000000000000000000000000000000000000000000000000000085ee558400000000ffffffffffffffff0400000000000000ffffffff000000000000000000000000190000006a7d2306000000002c0e23060000000004000000ffffffff000000000000000000000000000000000000000000000000000000000000000000000000000000000000000000000000f9ee558400000000ffffffffffffffff0400000000000000ffffffff00000000000000000000000000e0884401000000a8966402f90c000050cbcc0f90cbcc0f0000000007000000010000000000000000000000000000000000000008000000000000010000000000608e4400608e4406000000000000000000000000000000000000000000000000000000000000000000803f0000000002000000b8cc5e25c4cc5e25c4cc5e2500000000000000001092211a00000000000000000101000030e7ee02f80c0000060000002c010000c800000064000000000000000e3a3c0600000000480923fc0000000004000000ffffffff0000000000000000000000000000000000000000000000000000000000000000000000000000000000000000000000001de8558400000000ffffffffffffffff0400000000000000ffffffff00000000000000000000000019000000927b230600000000d40823060000000004000000ffffffff00000000000000000000000000000000000000000000000000000000000000000000000000000000000000000000000091e8558400000000ffffffffffffffff0400000000000000ffffffff00000000000000000000000000e08a4401000000a8966402fa0c0000d0facc0f10fbcc0f00000000070000000100000000000000000000000000000000000000080000000000000100000000006091440060914407000000000000000000000000000000000000000000000000000000000000000000803f000000000200000098cc5e25a4cc5e25a4cc5e2500000000000000001092211a00000000000000000101000030e7ee02f90c0000070000002c010000c80000006400000000000000b6383c0600000000f00b23fc0000000004000000ffffffff000000000000000000000000000000000000000000000000000000000000000000000000000000000000000000000000b5eb558400000000ffffffffffffffff0400000000000000ffffffff000000000000000000000000190000003a782306000000007c0b23060000000004000000ffffffff00000000000000000000000000000000000000000000000000000000000000000000000000000000000000000000000029ea558400000000ffffffffffffffff0400000000000000ffffffff00000000000000000000000000e08d4401000000a8966402fb0c000010ffcc0f1000cd0f00000000070000000100000000000000000000000000000000000000080000000000000100000000008094440080944408000000000000000000000000000000000000000000000000000000000000000000803f0000000001000000f8cc5e2504cd5e2504cd5e2500000000000000001092211a00000000000000000101000030e7ee02fa0c0000080000002c010000c80000006400000005000000de7e230600000000980563060000000004000000ffffffff0000000000000000000000000000000000000000000000000000000000000000000000000000000000000000000000004de5558400000000ffffffffffffffff040000000e000000ffffffff00000000000000000000000000000000a2363c0600000000e40523fc0000000004000000ffffffff000000000000000000000000000000000000000000000000000000000000000000000000000000000000000000000000c1e5558400000000ffffffffffffffff0400000000000000ffffffff00000000000000000000000000e0904401000000a8966402fc0c000050f7cc0f90f7cc0f0700000007000000010000000000000000000000000000000000000008000000000000010000000000a0974400a0974409000000000000000000000000000000000000000000000000000000000000000000803f000000000100000008cd5e2514cd5e2514cd5e2500000000000000001092211a00000000000000000101000030e7ee02fb0c0000090000005e010000e6000000730000000000000046970d0600000000010423710000000004000000ffffffff000000000000000000000000000000000000000000000000000000000000000000000000000000000000000000000000e5e4558400000000ffffffffffffffff0400000000000000ffffffff00000000000000000000000019000000ca742306000000008c0723060000000004000000ffffffff00000000000000000000000000000000000000000000000000000000000000000000000000000000000000000000000059e7558400000000ffffffffffffffff0400000000000000ffffffff00000000000000000000000000e0934401000000a8966402fd0c00001009cd0f9009cd0f0600000007000000010000000000000000000000000000000000000008000000000000010000000000e09c4400e09c440a000000000000000000000000000000000000000000000000000000000000000000803f0000000001000000a8cc5e25b4cc5e25b4cc5e2500000000000000001092211a00000000000000000101000030e7ee02fc0c00000a0000005e010000e60000007300000000000000ee950d0600000000a90623710000000004000000ffffffff0000000000000000000000000000000000000000000000000000000000000000000000000000000000000000000000007de6558400000000ffffffffffffffff0400000000000000ffffffff000000000000000000000000190000007275230600000000340623060000000004000000ffffffff000000000000000000000000000000000000000000000000000000000000000000000000000000000000000000000000f1e6558400000000ffffffffffffffff0400000000000000ffffffff00000000000000000000000000e0964401000000a8966402fe0c000010facc0f50facc0f0000000007000000010000000000000000000000000000000000000008000000000000010000000000809e4400809e440b000000000000000000000000000000000000000000000000000000000000000000803f0000000001000000d8cc5e25e4cc5e25e4cc5e2500000000000000001092211a00000000000000000101000030e7ee02fd0c00000b0000005e010000e6000000730000000000000016920d0600000000510123710000000004000000ffffffff00000000000000000000000000000000000000000000000000000000000000000000000000000000000000000000000015e0558400000000ffffffffffffffff0400000000000000ffffffff000000000000000000000000190000009a73230600000000dc0023060000000004000000ffffffff00000000000000000000000000000000000000000000000000000000000000000000000000000000000000000000000089e0558400000000ffffffffffffffff0400000000000000ffffffff00000000000000000000000000e0994401000000a8966402ff0c000050f7cc0f90f7cc0f060000000700000001000000000000000000000000000000000000000800000000000001000000000040a3440040a3440c000000000000000000000000000000000000000000000000000000000000000000803f000000000000000038cc5e2544cc5e2544cc5e2500000000000000001092211a00000000000000000101000030e7ee02fe0c00000c0000005e010000e60000007300000009000000be20230600000000f803a3040000000004000000ffffffff000000000000000000000000000000000000000000000000000000000000000000000000000000000000000000000000ade3558400000000ffffffffffffffff0400000000000000ffffffff0000000000000000000000000000000002900d0600000000450323710000000004000000ffffffff00000000000000000000000000000000000000000000000000000000000000000000000000000000000000000000000021e2558400000000ffffffffffffffff0400000000000000ffffffff00000000000000000000000000809e4401000000a8966402000d0000d0facc0f10fccc0f000000000700000001000000000000000000000000000000000000000800000000000001000000000000a8440000a8440d000000000000000000000000000000000000000000000000000000000000000000803f0000000000000000e8cc5e25f4cc5e25f4cc5e2500000000000000001092211a00000000000000000101000030e7ee02ff0c00000d0000009001000009010000820000000000000026f11d0600000000610223f20000000004000000ffffffff00000000000000000000000000000000000000000000000000000000000000000000000000000000000000000000000045dd558400000000ffffffffffffffff0400000000000000ffffffff00000000000000000000000019000000aa4e230600000000ec3d23060000000004000000ffffffff000000000000000000000000000000000000000000000000000000000000000000000000000000000000000000000000b9dd558400000000ffffffffffffffff0400000000000000ffffffff0000000000000000000000000020a34401000000a8966402010d000010ffcc0f50ffcc0f0700000007000000010000000000000000000000000000000000000008000000000000010000000000c0ac4400c0ac440e000000000000000000000000000000000000000000000000000000000000000000803f000000000000000078c85e2584c85e2584c85e2500000000000000001092211a00000000000000000101000030e7ee02000d00000e000000900100000901000082000000000000004ecf1d0600000000093c23f20000000004000000ffffffff000000000000000000000000000000000000000000000000000000000000000000000000000000000000000000000000dddc558400000000ffffffffffffffff0400000000000000ffffffff00000000000000000000000019000000d24c230600000000943f23060000000004000000ffffffff00000000000000000000000000000000000000000000000000000000000000000000000000000000000000000000000051df558400000000ffffffffffffffff0400000000000000ffffffff00000000000000000000000000c0a74401000000a8966402020d0000100ecd0f100fcd0f060000000700000001000000000000000000000000000000000000000800000000000001000000000080b1440080b1440f000000000000000000000000000000000000000000000000000000000000000000803f000000000000000018ca5e2524ca5e2524ca5e2500000000000000001092211a00000000000000000101000030e7ee02010d00000f00000090010000090100008200000004000000f66d200600000000b03e231f0000000004000000ffffffff00000000000000000000000000000000000000000000000000000000000000000000000000000000000000000000000075de558400000000ffffffffffffffff0400000000000000ffffffff000000000000000000000000000000007acd1d06000000003d3e23f20000000004000000ffffffff000000000000000000000000000000000000000000000000000000000000000000000000000000000000000000000000e9de558400000000ffffffffffffffff0400000000000000ffffffff0000000000000000000000000060ac4401000000</t>
  </si>
  <si>
    <t>#23|CarDef_Infiniti_Fx50_Final|4348454154454E47494E4503000000387EEC2500000000E8170000a8966402030d0000100ecd0f900ecd0f00000000070000000100000000000000000000000000000000000000080000000000000100000000004084440040844401000000000000000000000000000000000000000000000000000000000000000000803f0000000004000000c8cc5e25d4cc5e25d4cc5e250000000000000000d015221a000000000000000001010000f0ddee02ffffffff01000000fa000000a500000055000000000000003eb07a06000000007863757b0000000004000000ffffffff0000000000000000000000000000000000000000000000000000000000000000000000000000000000000000000000002d82038400000000ffffffffffffffff0400000000000000ffffffff000000000000000000000000190000008211750600000000c46275060000000004000000ffffffff000000000000000000000000000000000000000000000000000000000000000000000000000000000000000000000000a182038400000000ffffffffffffffff0400000000000000ffffffff0000000000000000000000000040844400000000a8966402040d0000d001cd0f1002cd0f07000000070000000100000000000000000000000000000000000000080000000000000100000000002089440020894402000000000000000000000000000000000000000000000000000000000000000000803f000000000400000018cd5e2524cd5e2524cd5e250000000000000000d015221a000000000000000001010000f0ddee02030d000002000000fa000000a50000005500000000000000a64e7a0600000000e09d757b0000000004000000ffffffff000000000000000000000000000000000000000000000000000000000000000000000000000000000000000000000000c57d038400000000ffffffffffffffff0400000000000000ffffffff000000000000000000000000190000002aee7506000000006c9d75060000000004000000ffffffff000000000000000000000000000000000000000000000000000000000000000000000000000000000000000000000000397c038400000000ffffffffffffffff0400000000000000ffffffff0000000000000000000000000060864400000000a8966402050d000010ffcc0f1000cd0f0600000007000000010000000000000000000000000000000000000008000000000000010000000000408b4400408b4403000000000000000000000000000000000000000000000000000000000000000000803f000000000400000058cc5e2564cc5e2564cc5e250000000000000000d015221a000000000000000001010000f0ddee02040d000003000000fa000000a50000005500000000000000ce4c7a0600000000889f757b0000000004000000ffffffff0000000000000000000000000000000000000000000000000000000000000000000000000000000000000000000000005d7f038400000000ffffffffffffffff0400000000000000ffffffff0000000000000000000000001900000052ec750600000000149f75060000000004000000ffffffff000000000000000000000000000000000000000000000000000000000000000000000000000000000000000000000000d17f038400000000ffffffffffffffff0400000000000000ffffffff0000000000000000000000000080884401000000a8966402060d0000d0facc0f10fbcc0f0000000007000000010000000000000000000000000000000000000008000000000000010000000000608d4400608d4404000000000000000000000000000000000000000000000000000000000000000000803f000000000200000068cc5e2574cc5e2574cc5e250000000000000000d015221a000000000000000001010000f0ddee02050d000004000000fa000000a5000000550000000500000076e5750600000000309e35060000000004000000ffffffff000000000000000000000000000000000000000000000000000000000000000000000000000000000000000000000000f57e038400000000ffffffffffffffff0400000002000000ffffffff00000000000000000000000000000000fa4a7a0600000000bc99757b0000000004000000ffffffff0000000000000000000000000000000000000000000000000000000000000000000000000000000000000000000000006979038400000000ffffffffffffffff0400000000000000ffffffff00000000000000000000000000a08a4401000000a8966402070d000010ffcc0f50ffcc0f07000000070000000100000000000000000000000000000000000000080000000000000100000000006092440060924405000000000000000000000000000000000000000000000000000000000000000000803f000000000200000078cc5e2584cc5e2584cc5e250000000000000000d015221a000000000000000001010000f0ddee02060d0000050000002c010000c800000064000000000000009eab6a0600000000d89875fc0000000004000000ffffffff0000000000000000000000000000000000000000000000000000000000000000000000000000000000000000000000008d78038400000000ffffffffffffffff0400000000000000ffffffff0000000000000000000000001900000062eb750600000000249875060000000004000000ffffffff000000000000000000000000000000000000000000000000000000000000000000000000000000000000000000000000017b038400000000ffffffffffffffff0400000000000000ffffffff00000000000000000000000000c08c4401000000a8966402080d0000d001cd0f5002cd0f00000000070000000100000000000000000000000000000000000000080000000000000100000000004092440040924406000000000000000000000000000000000000000000000000000000000000000000803f000000000200000068cd5e2574cd5e2574cd5e250000000000000000d015221a000000000000000001010000f0ddee02070d0000060000002c010000c8000000640000000000000006a86a0600000000409b75fc0000000004000000ffffffff000000000000000000000000000000000000000000000000000000000000000000000000000000000000000000000000257a038400000000ffffffffffffffff0400000000000000ffffffff000000000000000000000000190000008ae9750600000000cc9a75060000000004000000ffffffff000000000000000000000000000000000000000000000000000000000000000000000000000000000000000000000000997a038400000000ffffffffffffffff0400000000000000ffffffff00000000000000000000000000a08e4401000000a8966402090d000050c6cc0fd0c6cc0f06000000070000000100000000000000000000000000000000000000080000000000000100000000004095440040954407000000000000000000000000000000000000000000000000000000000000000000803f0000000002000000b8cd5e25c4cd5e25c4cd5e250000000000000000d015221a000000000000000001010000f0ddee02080d0000070000002c010000c80000006400000000000000aea66a0600000000e89575fc0000000004000000ffffffff000000000000000000000000000000000000000000000000000000000000000000000000000000000000000000000000bd75038400000000ffffffffffffffff0400000000000000ffffffff0000000000000000000000001900000032e6750600000000749575060000000004000000ffffffff0000000000000000000000000000000000000000000000000000000000000000000000000000000000000000000000003174038400000000ffffffffffffffff0400000000000000ffffffff00000000000000000000000000a0914401000000a89664020a0d000010c9cc0f50c9cc0f00000000070000000100000000000000000000000000000000000000080000000000000100000000006098440060984408000000000000000000000000000000000000000000000000000000000000000000803f000000000100000048cd5e2554cd5e2554cd5e250000000000000000d015221a000000000000000001010000f0ddee02090d0000080000002c010000c80000006400000005000000d6ec750600000000909735060000000004000000ffffffff0000000000000000000000000000000000000000000000000000000000000000000000000000000000000000000000005577038400000000ffffffffffffffff040000000e000000ffffffff000000000000000000000000000000005aa46a06000000001c9775fc0000000004000000ffffffff000000000000000000000000000000000000000000000000000000000000000000000000000000000000000000000000c977038400000000ffffffffffffffff0400000000000000ffffffff00000000000000000000000000a0944401000000a89664020b0d0000d0c3cc0f50c4cc0f0700000007000000010000000000000000000000000000000000000008000000000000010000000000609b4400609b4409000000000000000000000000000000000000000000000000000000000000000000803f000000000100000078cd5e2584cd5e2584cd5e250000000000000000d015221a000000000000000001010000f0ddee020a0d0000090000005e010000e600000073000000000000007e055b0600000000399675710000000004000000ffffffff000000000000000000000000000000000000000000000000000000000000000000000000000000000000000000000000ed76038400000000ffffffffffffffff0400000000000000ffffffff00000000000000000000000019000000c2e2750600000000849175060000000004000000ffffffff0000000000000000000000000000000000000000000000000000000000000000000000000000000000000000000000006171038400000000ffffffffffffffff0400000000000000ffffffff00000000000000000000000000a0974401000000a89664020c0d000050f7cc0fd0f7cc0f0600000007000000010000000000000000000000000000000000000008000000000000010000000000c0a04400c0a0440a000000000000000000000000000000000000000000000000000000000000000000803f0000000001000000c8cd5e25d4cd5e25d4cd5e250000000000000000d015221a000000000000000001010000f0ddee020b0d00000a0000005e010000e60000007300000000000000e6035b0600000000a19075710000000004000000ffffffff0000000000000000000000000000000000000000000000000000000000000000000000000000000000000000000000008570038400000000ffffffffffffffff0400000000000000ffffffff000000000000000000000000190000006ae37506000000002c9075060000000004000000ffffffff000000000000000000000000000000000000000000000000000000000000000000000000000000000000000000000000f970038400000000ffffffffffffffff0400000000000000ffffffff00000000000000000000000000a09a4401000000a89664020d0d000050f3cc0f90f3cc0f000000000700000001000000000000000000000000000000000000000800000000000001000000000020a2440020a2440b000000000000000000000000000000000000000000000000000000000000000000803f000000000100000098cd5e25a4cd5e25a4cd5e250000000000000000d015221a000000000000000001010000f0ddee020c0d00000b0000005e010000e600000073000000000000000e005b0600000000499375710000000004000000ffffffff0000000000000000000000000000000000000000000000000000000000000000000000000000000000000000000000001d72038400000000ffffffffffffffff0400000000000000ffffffff0000000000000000000000001900000092e1750600000000d49275060000000004000000ffffffff0000000000000000000000000000000000000000000000000000000000000000000000000000000000000000000000009172038400000000ffffffffffffffff0400000000000000ffffffff00000000000000000000000000609d4401000000a89664020e0d0000d0c3cc0f10c4cc0f000000000700000001000000000000000000000000000000000000000800000000000001000000000000a8440000a8440c000000000000000000000000000000000000000000000000000000000000000000803f0000000000000000f8cd5e2504ce5e2504ce5e250000000000000000d015221a000000000000000001010000f0ddee020d0d00000c0000005e010000e60000007300000009000000b6ae750600000000f08df5040000000004000000ffffffff000000000000000000000000000000000000000000000000000000000000000000000000000000000000000000000000b56d038400000000ffffffffffffffff0400000000000000ffffffff000000000000000000000000000000003a1e5b06000000007d8d75710000000004000000ffffffff000000000000000000000000000000000000000000000000000000000000000000000000000000000000000000000000296c038400000000ffffffffffffffff0400000000000000ffffffff0000000000000000000000000020a34401000000a89664020f0d0000d001cd0f1002cd0f060000000700000001000000000000000000000000000000000000000800000000000001000000000000ae440000ae440d000000000000000000000000000000000000000000000000000000000000000000803f0000000000000000d8cd5e25e4cd5e25e4cd5e250000000000000000d015221a000000000000000001010000f0ddee020e0d00000d00000090010000090100008200000000000000de7c4b0600000000998f75f20000000004000000ffffffff0000000000000000000000000000000000000000000000000000000000000000000000000000000000000000000000004d6f038400000000ffffffffffffffff0400000000000000ffffffff00000000000000000000000019000000a2fc750600000000e48f75060000000004000000ffffffff000000000000000000000000000000000000000000000000000000000000000000000000000000000000000000000000c16f038400000000ffffffffffffffff0400000000000000ffffffff00000000000000000000000000e0a84401000000a8966402100d000050f7cc0f90f7cc0f0000000007000000010000000000000000000000000000000000000008000000000000010000000000e0b34400e0b3440e000000000000000000000000000000000000000000000000000000000000000000803f0000000000000000a8c95e25b4c95e25b4c95e250000000000000000d015221a000000000000000001010000f0ddee020f0d00000e00000090010000090100008200000000000000467d4b0600000000018e75f20000000004000000ffffffff000000000000000000000000000000000000000000000000000000000000000000000000000000000000000000000000e56e038400000000ffffffffffffffff0400000000000000ffffffff00000000000000000000000019000000cafa7506000000008c8975060000000004000000ffffffff0000000000000000000000000000000000000000000000000000000000000000000000000000000000000000000000005969038400000000ffffffffffffffff0400000000000000ffffffff00000000000000000000000000a0ae4401000000a8966402110d000050c6cc0f90c6cc0f070000000700000001000000000000000000000000000000000000000800000000000001000000000080b9440080b9440f000000000000000000000000000000000000000000000000000000000000000000803f000000000000000008cb5e2514cb5e2514cb5e250000000000000000d015221a000000000000000001010000f0ddee02100d00000f00000090010000090100008200000004000000eedb760600000000a888751f0000000004000000ffffffff0000000000000000000000000000000000000000000000000000000000000000000000000000000000000000000000007d68038400000000ffffffffffffffff0400000000000000ffffffff00000000000000000000000000000000727b4b0600000000358875f20000000004000000ffffffff000000000000000000000000000000000000000000000000000000000000000000000000000000000000000000000000f168038400000000ffffffffffffffff0400000000000000ffffffff0000000000000000000000000020b44401000000</t>
  </si>
  <si>
    <t>#24|CarDef_Lotus_Exige_S_Roadster_Final|4348454154454E47494E4503000000385FEC2500000000E8170000a8966402120d00005011cd0f9011cd0f0000000007000000010000000000000000000000000000000000000008000000000000010000000000208a4400208a4401000000000000000000000000000000000000000000000000000000000000000000803f000000000400000028cc5e2534cc5e2534cc5e2500000000000000005092211a000000000000000001010000b0e9ee02ffffffff01000000fa000000a500000055000000000000003e917a06000000007842757b0000000004000000ffffffff0000000000000000000000000000000000000000000000000000000000000000000000000000000000000000000000002d9d038400000000ffffffffffffffff0400000000000000ffffffff00000000000000000000000019000000820e750600000000c47d75060000000004000000ffffffff000000000000000000000000000000000000000000000000000000000000000000000000000000000000000000000000a19d038400000000ffffffffffffffff0400000000000000ffffffff00000000000000000000000000208a4400000000a8966402130d000010ffcc0fd0ffcc0f0000000007000000010000000000000000000000000000000000000008000000000000010000000000c08e4400c08e4402000000000000000000000000000000000000000000000000000000000000000000803f000000000400000008ce5e2514ce5e2514ce5e2500000000000000005092211a000000000000000001010000b0e9ee02120d000002000000fa000000a50000005500000000000000a6af7a0600000000e07c757b0000000004000000ffffffff000000000000000000000000000000000000000000000000000000000000000000000000000000000000000000000000c59c038400000000ffffffffffffffff0400000000000000ffffffff000000000000000000000000190000002a0f7506000000006c7c75060000000004000000ffffffff000000000000000000000000000000000000000000000000000000000000000000000000000000000000000000000000399f038400000000ffffffffffffffff0400000000000000ffffffff00000000000000000000000000008c4400000000a8966402140d000050c6cc0f90c6cc0f0600000007000000010000000000000000000000000000000000000008000000000000010000000000c0904400c0904403000000000000000000000000000000000000000000000000000000000000000000803f000000000400000018ce5e2524ce5e2524ce5e2500000000000000005092211a000000000000000001010000b0e9ee02130d000003000000fa000000a50000005500000000000000cead7a0600000000887e757b0000000004000000ffffffff0000000000000000000000000000000000000000000000000000000000000000000000000000000000000000000000005d9e038400000000ffffffffffffffff0400000000000000ffffffff00000000000000000000000019000000520d750600000000147e75060000000004000000ffffffff000000000000000000000000000000000000000000000000000000000000000000000000000000000000000000000000d19e038400000000ffffffffffffffff0400000000000000ffffffff00000000000000000000000000e08d4401000000a8966402150d000050f7cc0f90f7cc0f0000000007000000010000000000000000000000000000000000000008000000000000010000000000a0924400a0924404000000000000000000000000000000000000000000000000000000000000000000803f000000000200000088cd5e2594cd5e2594cd5e2500000000000000005092211a000000000000000001010000b0e9ee02140d0000040000002c010000c800000064000000050000007602750600000000307935060000000004000000ffffffff000000000000000000000000000000000000000000000000000000000000000000000000000000000000000000000000f599038400000000ffffffffffffffff0400000002000000ffffffff00000000000000000000000000000000fa4b6a0600000000bc7875fc0000000004000000ffffffff0000000000000000000000000000000000000000000000000000000000000000000000000000000000000000000000006998038400000000ffffffffffffffff0400000000000000ffffffff00000000000000000000000000c08f4401000000a8966402160d0000d0c3cc0f90c4cc0f07000000070000000100000000000000000000000000000000000000080000000000000100000000008097440080974405000000000000000000000000000000000000000000000000000000000000000000803f000000000200000028cd5e2534cd5e2534cd5e2500000000000000005092211a000000000000000001010000b0e9ee02150d0000050000002c010000c800000064000000000000009e486a0600000000d87b75fc0000000004000000ffffffff0000000000000000000000000000000000000000000000000000000000000000000000000000000000000000000000008d9b038400000000ffffffffffffffff0400000000000000ffffffff000000000000000000000000190000006208750600000000247b75060000000004000000ffffffff000000000000000000000000000000000000000000000000000000000000000000000000000000000000000000000000019a038400000000ffffffffffffffff0400000000000000ffffffff00000000000000000000000000a0914401000000a8966402170d000050cbcc0f90cbcc0f00000000070000000100000000000000000000000000000000000000080000000000000100000000006097440060974406000000000000000000000000000000000000000000000000000000000000000000803f000000000200000068ce5e2574ce5e2574ce5e2500000000000000005092211a000000000000000001010000b0e9ee02160d0000060000002c010000c8000000640000000000000006496a0600000000407a75fc0000000004000000ffffffff0000000000000000000000000000000000000000000000000000000000000000000000000000000000000000000000002595038400000000ffffffffffffffff0400000000000000ffffffff000000000000000000000000190000008a06750600000000cc7575060000000004000000ffffffff0000000000000000000000000000000000000000000000000000000000000000000000000000000000000000000000009995038400000000ffffffffffffffff0400000000000000ffffffff00000000000000000000000000a0934401000000a8966402180d0000d001cd0f1002cd0f0000000007000000010000000000000000000000000000000000000008000000000000010000000000209a4400209a4407000000000000000000000000000000000000000000000000000000000000000000803f000000000200000098ce5e25a4ce5e25a4ce5e2500000000000000005092211a000000000000000001010000b0e9ee02170d0000070000005e010000e60000007300000000000000aee75b0600000000e97475710000000004000000ffffffff000000000000000000000000000000000000000000000000000000000000000000000000000000000000000000000000bd94038400000000ffffffffffffffff0400000000000000ffffffff000000000000000000000000190000003207750600000000747475060000000004000000ffffffff0000000000000000000000000000000000000000000000000000000000000000000000000000000000000000000000003197038400000000ffffffffffffffff0400000000000000ffffffff0000000000000000000000000060964401000000a8966402190d000050cbcc0fd0cbcc0f0700000007000000010000000000000000000000000000000000000008000000000000010000000000009d4400009d4408000000000000000000000000000000000000000000000000000000000000000000803f000000000100000008cf5e2514cf5e2514cf5e2500000000000000005092211a000000000000000001010000b0e9ee02180d0000080000005e010000e60000007300000005000000d60d750600000000907635060000000004000000ffffffff0000000000000000000000000000000000000000000000000000000000000000000000000000000000000000000000005596038400000000ffffffffffffffff040000000e000000ffffffff000000000000000000000000000000005ae55b06000000001d7675710000000004000000ffffffff000000000000000000000000000000000000000000000000000000000000000000000000000000000000000000000000c996038400000000ffffffffffffffff0400000000000000ffffffff0000000000000000000000000020994401000000a89664021a0d000010ffcc0f90ffcc0f0000000007000000010000000000000000000000000000000000000008000000000000010000000000c09f4400c09f4409000000000000000000000000000000000000000000000000000000000000000000803f0000000001000000b8ce5e25c4ce5e25c4ce5e2500000000000000005092211a000000000000000001010000b0e9ee02190d0000090000005e010000e600000073000000000000007ee25b0600000000397175710000000004000000ffffffff000000000000000000000000000000000000000000000000000000000000000000000000000000000000000000000000ed91038400000000ffffffffffffffff0400000000000000ffffffff00000000000000000000000019000000c203750600000000847075060000000004000000ffffffff0000000000000000000000000000000000000000000000000000000000000000000000000000000000000000000000006190038400000000ffffffffffffffff0400000000000000ffffffff00000000000000000000000000e09b4401000000a89664021b0d00001009cd0f9009cd0f060000000700000001000000000000000000000000000000000000000800000000000001000000000000a5440000a5440a000000000000000000000000000000000000000000000000000000000000000000803f000000000100000078ce5e2584ce5e2584ce5e2500000000000000005092211a000000000000000001010000b0e9ee021a0d00000a00000090010000090100008200000000000000e6804b0600000000a17375f20000000004000000ffffffff0000000000000000000000000000000000000000000000000000000000000000000000000000000000000000000000008593038400000000ffffffffffffffff0400000000000000ffffffff000000000000000000000000190000006a007506000000002c7375060000000004000000ffffffff000000000000000000000000000000000000000000000000000000000000000000000000000000000000000000000000f993038400000000ffffffffffffffff0400000000000000ffffffff00000000000000000000000000a09e4401000000a89664021c0d0000d001cd0f1002cd0f000000000700000001000000000000000000000000000000000000000800000000000001000000000000a6440000a6440b000000000000000000000000000000000000000000000000000000000000000000803f0000000001000000c8ce5e25d4ce5e25d4ce5e2500000000000000005092211a000000000000000001010000b0e9ee021b0d00000b000000900100000901000082000000000000000e814b0600000000497275f20000000004000000ffffffff0000000000000000000000000000000000000000000000000000000000000000000000000000000000000000000000001d8d038400000000ffffffffffffffff0400000000000000ffffffff00000000000000000000000019000000921e750600000000d46d75060000000004000000ffffffff000000000000000000000000000000000000000000000000000000000000000000000000000000000000000000000000918d038400000000ffffffffffffffff0400000000000000ffffffff0000000000000000000000000020a14401000000a89664021d0d0000d0c3cc0f90c4cc0f000000000700000001000000000000000000000000000000000000000800000000000001000000000060ab440060ab440c000000000000000000000000000000000000000000000000000000000000000000803f0000000000000000d8ce5e25e4ce5e25e4ce5e2500000000000000005092211a000000000000000001010000b0e9ee021c0d00000c00000090010000090100008200000009000000b64f750600000000f06cf5040000000004000000ffffffff000000000000000000000000000000000000000000000000000000000000000000000000000000000000000000000000b58c038400000000ffffffffffffffff0400000000000000ffffffff000000000000000000000000000000003a9f4b06000000007d6c75f20000000004000000ffffffff000000000000000000000000000000000000000000000000000000000000000000000000000000000000000000000000298f038400000000ffffffffffffffff0400000000000000ffffffff0000000000000000000000000060a64401000000a89664021e0d000090c1cc0fd0c1cc0f0700000007000000010000000000000000000000000000000000000008000000000000010000000000c0b04400c0b0440d000000000000000000000000000000000000000000000000000000000000000000803f0000000000000000f8ce5e2504cf5e2504cf5e2500000000000000005092211a000000000000000001010000b0e9ee021d0d00000d000000c2010000270100009600000000000000de3d3b06000000009a6e75770000000004000000ffffffff0000000000000000000000000000000000000000000000000000000000000000000000000000000000000000000000004d8e038400000000ffffffffffffffff0400000000000000ffffffff00000000000000000000000019000000a21d750600000000e46e75060000000004000000ffffffff000000000000000000000000000000000000000000000000000000000000000000000000000000000000000000000000c18e038400000000ffffffffffffffff0400000000000000ffffffff00000000000000000000000000a0ab4401000000a89664021f0d000050f7cc0fd0f7cc0f000000000700000001000000000000000000000000000000000000000800000000000001000000000020b6440020b6440e000000000000000000000000000000000000000000000000000000000000000000803f0000000000000000c8ca5e25d4ca5e25d4ca5e2500000000000000005092211a000000000000000001010000b0e9ee021e0d00000e000000c2010000270100009600000000000000463a3b0600000000026975770000000004000000ffffffff000000000000000000000000000000000000000000000000000000000000000000000000000000000000000000000000e589038400000000ffffffffffffffff0400000000000000ffffffff00000000000000000000000019000000ca1b7506000000008c6875060000000004000000ffffffff0000000000000000000000000000000000000000000000000000000000000000000000000000000000000000000000005988038400000000ffffffffffffffff0400000000000000ffffffff00000000000000000000000000e0b04401000000a8966402200d000010c9cc0f50c9cc0f0700000007000000010000000000000000000000000000000000000008000000000000010000000000a0bb4400a0bb440f000000000000000000000000000000000000000000000000000000000000000000803f000000000000000098cb5e25a4cb5e25a4cb5e2500000000000000005092211a000000000000000001010000b0e9ee021f0d00000f000000c2010000270100009600000004000000ee38760600000000a86b751f0000000004000000ffffffff0000000000000000000000000000000000000000000000000000000000000000000000000000000000000000000000007d8b038400000000ffffffffffffffff0400000000000000ffffffff0000000000000000000000000000000072383b0600000000366b75770000000004000000ffffffff000000000000000000000000000000000000000000000000000000000000000000000000000000000000000000000000f18b038400000000ffffffffffffffff0400000000000000ffffffff0000000000000000000000000020b64401000000</t>
  </si>
  <si>
    <t>#25|CarDef_Audi_RS4Avant|4348454154454E47494E45030000003840EC2500000000E8170000a8966402210d0000d001cd0f5002cd0f0000000007000000010000000000000000000000000000000000000008000000000000010000000000a08d4400a08d4401000000000000000000000000000000000000000000000000000000000000000000803f0000000004000000e8cd5e25f4cd5e25f4cd5e2500000000000000009092211a00000000000000000101000050f8f30dffffffff01000000fa000000a500000055000000000000003e8e7a0600000000785d757b0000000004000000ffffffff0000000000000000000000000000000000000000000000000000000000000000000000000000000000000000000000002dbc038400000000ffffffffffffffff0400000000000000ffffffff00000000000000000000000019000000822f750600000000c45c75060000000004000000ffffffff000000000000000000000000000000000000000000000000000000000000000000000000000000000000000000000000a1bc038400000000ffffffffffffffff0400000000000000ffffffff00000000000000000000000000a08d4400000000a8966402220d0000d001cd0f1002cd0f00000000070000000100000000000000000000000000000000000000080000000000000100000000004092440040924402000000000000000000000000000000000000000000000000000000000000000000803f000000000400000088ce5e2594ce5e2594ce5e2500000000000000009092211a00000000000000000101000050f8f30d210d000002000000fa000000a50000005500000000000000a68c7a0600000000e05f757b0000000004000000ffffffff000000000000000000000000000000000000000000000000000000000000000000000000000000000000000000000000c5bf038400000000ffffffffffffffff0400000000000000ffffffff000000000000000000000000190000002a2c7506000000006c5f75060000000004000000ffffffff00000000000000000000000000000000000000000000000000000000000000000000000000000000000000000000000039be038400000000ffffffffffffffff0400000000000000ffffffff00000000000000000000000000608f4400000000a8966402230d000050cbcc0f90cbcc0f07000000070000000100000000000000000000000000000000000000080000000000000100000000000094440000944403000000000000000000000000000000000000000000000000000000000000000000803f0000000004000000a8ce5e25b4ce5e25b4ce5e2500000000000000009092211a00000000000000000101000050f8f30d220d000003000000fa000000a50000005500000000000000ce8a7a06000000008859757b0000000004000000ffffffff0000000000000000000000000000000000000000000000000000000000000000000000000000000000000000000000005db9038400000000ffffffffffffffff0400000000000000ffffffff00000000000000000000000019000000522a750600000000145975060000000004000000ffffffff000000000000000000000000000000000000000000000000000000000000000000000000000000000000000000000000d1b9038400000000ffffffffffffffff0400000000000000ffffffff0000000000000000000000000020914401000000a8966402240d000010c9cc0f50c9cc0f0600000007000000010000000000000000000000000000000000000008000000000000010000000000e0954400e0954404000000000000000000000000000000000000000000000000000000000000000000803f0000000002000000e8ce5e25f4ce5e25f4ce5e2500000000000000009092211a00000000000000000101000050f8f30d230d0000040000002c010000c800000064000000050000007623750600000000305835060000000004000000ffffffff000000000000000000000000000000000000000000000000000000000000000000000000000000000000000000000000f5b8038400000000ffffffffffffffff0400000002000000ffffffff00000000000000000000000000000000fa686a0600000000bc5b75fc0000000004000000ffffffff00000000000000000000000000000000000000000000000000000000000000000000000000000000000000000000000069bb038400000000ffffffffffffffff0400000000000000ffffffff00000000000000000000000000e0924401000000a8966402250d000050c6cc0fd0c6cc0f0000000007000000010000000000000000000000000000000000000008000000000000010000000000a09a4400a09a4405000000000000000000000000000000000000000000000000000000000000000000803f000000000200000028ce5e2534ce5e2534ce5e2500000000000000009092211a00000000000000000101000050f8f30d240d0000050000002c010000c800000064000000000000009e696a0600000000d85a75fc0000000004000000ffffffff0000000000000000000000000000000000000000000000000000000000000000000000000000000000000000000000008dba038400000000ffffffffffffffff0400000000000000ffffffff000000000000000000000000190000006229750600000000245a75060000000004000000ffffffff00000000000000000000000000000000000000000000000000000000000000000000000000000000000000000000000001b5038400000000ffffffffffffffff0400000000000000ffffffff00000000000000000000000000a0944401000000a8966402260d0000d001cd0f1002cd0f0600000007000000010000000000000000000000000000000000000008000000000000010000000000609a4400609a4406000000000000000000000000000000000000000000000000000000000000000000803f0000000002000000a8cf5e25b4cf5e25b4cf5e2500000000000000009092211a00000000000000000101000050f8f30d250d0000060000002c010000c8000000640000000000000006666a0600000000405575fc0000000004000000ffffffff00000000000000000000000000000000000000000000000000000000000000000000000000000000000000000000000025b4038400000000ffffffffffffffff0400000000000000ffffffff000000000000000000000000190000008a27750600000000cc5475060000000004000000ffffffff00000000000000000000000000000000000000000000000000000000000000000000000000000000000000000000000099b4038400000000ffffffffffffffff0400000000000000ffffffff00000000000000000000000000a0964401000000a8966402270d00005011cd0fd011cd0f0000000007000000010000000000000000000000000000000000000008000000000000010000000000209d4400209d4407000000000000000000000000000000000000000000000000000000000000000000803f000000000200000028cf5e2534cf5e2534cf5e2500000000000000009092211a00000000000000000101000050f8f30d260d0000070000005e010000e60000007300000000000000aec45b0600000000e95775710000000004000000ffffffff000000000000000000000000000000000000000000000000000000000000000000000000000000000000000000000000bdb7038400000000ffffffffffffffff0400000000000000ffffffff000000000000000000000000190000003224750600000000745775060000000004000000ffffffff00000000000000000000000000000000000000000000000000000000000000000000000000000000000000000000000031b6038400000000ffffffffffffffff0400000000000000ffffffff0000000000000000000000000040994401000000a8966402280d000010ffcc0f90ffcc0f0000000007000000010000000000000000000000000000000000000008000000000000010000000000c09f4400c09f4408000000000000000000000000000000000000000000000000000000000000000000803f000000000100000068cf5e2574cf5e2574cf5e2500000000000000009092211a00000000000000000101000050f8f30d270d0000080000005e010000e60000007300000005000000d62a750600000000905135060000000004000000ffffffff00000000000000000000000000000000000000000000000000000000000000000000000000000000000000000000000055b1038400000000ffffffffffffffff040000000e000000ffffffff000000000000000000000000000000005ac25b06000000001d5175710000000004000000ffffffff000000000000000000000000000000000000000000000000000000000000000000000000000000000000000000000000c9b1038400000000ffffffffffffffff0400000000000000ffffffff00000000000000000000000000e09b4401000000a8966402290d000050f3cc0fd0f3cc0f060000000700000001000000000000000000000000000000000000000800000000000001000000000080a2440080a24409000000000000000000000000000000000000000000000000000000000000000000803f000000000100000098cf5e25a4cf5e25a4cf5e2500000000000000009092211a00000000000000000101000050f8f30d280d0000090000005e010000e600000073000000000000007ec35b0600000000395075710000000004000000ffffffff000000000000000000000000000000000000000000000000000000000000000000000000000000000000000000000000edb0038400000000ffffffffffffffff0400000000000000ffffffff00000000000000000000000019000000c220750600000000845375060000000004000000ffffffff00000000000000000000000000000000000000000000000000000000000000000000000000000000000000000000000061b3038400000000ffffffffffffffff0400000000000000ffffffff00000000000000000000000000809e4401000000a89664022a0d0000100ecd0f500ecd0f0700000007000000010000000000000000000000000000000000000008000000000000010000000000a0a74400a0a7440a000000000000000000000000000000000000000000000000000000000000000000803f0000000001000000b8cf5e25c4cf5e25c4cf5e2500000000000000009092211a00000000000000000101000050f8f30d290d00000a00000090010000090100008200000000000000e6a14b0600000000a15275f20000000004000000ffffffff00000000000000000000000000000000000000000000000000000000000000000000000000000000000000000000000085b2038400000000ffffffffffffffff0400000000000000ffffffff000000000000000000000000190000006a217506000000002c5275060000000004000000ffffffff000000000000000000000000000000000000000000000000000000000000000000000000000000000000000000000000f9b2038400000000ffffffffffffffff0400000000000000ffffffff0000000000000000000000000020a14401000000a89664022b0d000090c1cc0fd0c1cc0f000000000700000001000000000000000000000000000000000000000800000000000001000000000060a8440060a8440b000000000000000000000000000000000000000000000000000000000000000000803f000000000100000078cf5e2584cf5e2584cf5e2500000000000000009092211a00000000000000000101000050f8f30d2a0d00000b000000900100000901000082000000000000000ebe4b0600000000494d75f20000000004000000ffffffff0000000000000000000000000000000000000000000000000000000000000000000000000000000000000000000000001dac038400000000ffffffffffffffff0400000000000000ffffffff00000000000000000000000019000000923f750600000000d44c75060000000004000000ffffffff00000000000000000000000000000000000000000000000000000000000000000000000000000000000000000000000091ac038400000000ffffffffffffffff0400000000000000ffffffff0000000000000000000000000080a34401000000a89664022c0d000010ffcc0f1000cd0f000000000700000001000000000000000000000000000000000000000800000000000001000000000080ad440080ad440c000000000000000000000000000000000000000000000000000000000000000000803f0000000000000000e8cf5e25f4cf5e25f4cf5e2500000000000000009092211a00000000000000000101000050f8f30d2b0d00000c00000090010000090100008200000009000000b66c750600000000f04ff5040000000004000000ffffffff000000000000000000000000000000000000000000000000000000000000000000000000000000000000000000000000b5af038400000000ffffffffffffffff0400000000000000ffffffff000000000000000000000000000000003abc4b06000000007d4f75f20000000004000000ffffffff00000000000000000000000000000000000000000000000000000000000000000000000000000000000000000000000029ae038400000000ffffffffffffffff0400000000000000ffffffff0000000000000000000000000080a84401000000a89664022d0d00005011cd0f9011cd0f0700000007000000010000000000000000000000000000000000000008000000000000010000000000c0b24400c0b2440d000000000000000000000000000000000000000000000000000000000000000000803f000000000000000008d05e2514d05e2514d05e2500000000000000009092211a00000000000000000101000050f8f30d2c0d00000d000000c2010000270100009600000000000000de1a3b06000000009a4975770000000004000000ffffffff0000000000000000000000000000000000000000000000000000000000000000000000000000000000000000000000004da9038400000000ffffffffffffffff0400000000000000ffffffff00000000000000000000000019000000a23a750600000000e44975060000000004000000ffffffff000000000000000000000000000000000000000000000000000000000000000000000000000000000000000000000000c1a9038400000000ffffffffffffffff0400000000000000ffffffff0000000000000000000000000080ad4401000000a89664022e0d000050f3cc0f90f3cc0f0600000007000000010000000000000000000000000000000000000008000000000000010000000000e0b74400e0b7440e000000000000000000000000000000000000000000000000000000000000000000803f0000000000000000c8cb5e25d4cb5e25d4cb5e2500000000000000009092211a00000000000000000101000050f8f30d2d0d00000e000000c2010000270100009600000000000000461b3b0600000000024875770000000004000000ffffffff000000000000000000000000000000000000000000000000000000000000000000000000000000000000000000000000e5a8038400000000ffffffffffffffff0400000000000000ffffffff00000000000000000000000019000000ca387506000000008c4b75060000000004000000ffffffff00000000000000000000000000000000000000000000000000000000000000000000000000000000000000000000000059ab038400000000ffffffffffffffff0400000000000000ffffffff0000000000000000000000000080b24401000000a89664022f0d000050f7cc0fd0f7cc0f070000000700000001000000000000000000000000000000000000000800000000000001000000000020bd440020bd440f000000000000000000000000000000000000000000000000000000000000000000803f000000000000000048cc5e2554cc5e2554cc5e2500000000000000009092211a00000000000000000101000050f8f30d2e0d00000f000000c2010000270100009600000004000000ee19760600000000a84a751f0000000004000000ffffffff0000000000000000000000000000000000000000000000000000000000000000000000000000000000000000000000007daa038400000000ffffffffffffffff0400000000000000ffffffff0000000000000000000000000000000072193b0600000000364a75770000000004000000ffffffff000000000000000000000000000000000000000000000000000000000000000000000000000000000000000000000000f1aa038400000000ffffffffffffffff0400000000000000ffffffff00000000000000000000000000a0b74401000000</t>
  </si>
  <si>
    <t>#26|CarDef_AlfaRomeo8C_Competizione|4348454154454E47494E450300000038DBEC2500000000E8170000a8966402300d0000d0c3cc0f90c4cc0f00000000070000000100000000000000000000000000000000000000080000000000000100000000002091440020914401000000000000000000000000000000000000000000000000000000000000000000803f000000000400000018cf5e2524cf5e2524cf5e250000000000000000d092211a00000000000000000101000010eff30dffffffff01000000fa000000a500000055000000000000003e157a060000000078c6757b0000000004000000ffffffff0000000000000000000000000000000000000000000000000000000000000000000000000000000000000000000000002d21038400000000ffffffffffffffff0400000000000000ffffffff0000000000000000000000001900000082b2750600000000c4c175060000000004000000ffffffff000000000000000000000000000000000000000000000000000000000000000000000000000000000000000000000000a121038400000000ffffffffffffffff0400000000000000ffffffff0000000000000000000000000020914400000000a8966402310d000050c6cc0f90c6cc0f0600000007000000010000000000000000000000000000000000000008000000000000010000000000e0954400e0954402000000000000000000000000000000000000000000000000000000000000000000803f0000000004000000c8cf5e25d4cf5e25d4cf5e250000000000000000d092211a00000000000000000101000010eff30d300d000002000000fa000000a50000005500000000000000a6137a0600000000e0c0757b0000000004000000ffffffff000000000000000000000000000000000000000000000000000000000000000000000000000000000000000000000000c520038400000000ffffffffffffffff0400000000000000ffffffff000000000000000000000000190000002ab37506000000006cc075060000000004000000ffffffff0000000000000000000000000000000000000000000000000000000000000000000000000000000000000000000000003923038400000000ffffffffffffffff0400000000000000ffffffff00000000000000000000000000e0924400000000a8966402320d000090c1cc0fd0c1cc0f0700000007000000010000000000000000000000000000000000000008000000000000010000000000a0974400a0974403000000000000000000000000000000000000000000000000000000000000000000803f0000000004000000f8cf5e2504d05e2504d05e250000000000000000d092211a00000000000000000101000010eff30d310d000003000000fa000000a50000005500000000000000ce117a060000000088c2757b0000000004000000ffffffff0000000000000000000000000000000000000000000000000000000000000000000000000000000000000000000000005d22038400000000ffffffffffffffff0400000000000000ffffffff0000000000000000000000001900000052b175060000000014c275060000000004000000ffffffff000000000000000000000000000000000000000000000000000000000000000000000000000000000000000000000000d122038400000000ffffffffffffffff0400000000000000ffffffff00000000000000000000000000a0944401000000a8966402330d000050cbcc0fd0cbcc0f00000000070000000100000000000000000000000000000000000000080000000000000100000000006099440060994404000000000000000000000000000000000000000000000000000000000000000000803f000000000200000018d05e2524d05e2524d05e250000000000000000d092211a00000000000000000101000010eff30d320d0000040000002c010000c80000006400000005000000768675060000000030fd35060000000004000000ffffffff000000000000000000000000000000000000000000000000000000000000000000000000000000000000000000000000f51d038400000000ffffffffffffffff0400000002000000ffffffff00000000000000000000000000000000facf6a0600000000bcfc75fc0000000004000000ffffffff000000000000000000000000000000000000000000000000000000000000000000000000000000000000000000000000691c038400000000ffffffffffffffff0400000000000000ffffffff0000000000000000000000000060964401000000a8966402340d0000d0facc0f90fbcc0f0600000007000000010000000000000000000000000000000000000008000000000000010000000000409e4400409e4405000000000000000000000000000000000000000000000000000000000000000000803f000000000200000038cf5e2544cf5e2544cf5e250000000000000000d092211a00000000000000000101000010eff30d330d0000050000002c010000c800000064000000000000009ecc6a0600000000d8ff75fc0000000004000000ffffffff0000000000000000000000000000000000000000000000000000000000000000000000000000000000000000000000008d1f038400000000ffffffffffffffff0400000000000000ffffffff00000000000000000000000019000000628c75060000000024ff75060000000004000000ffffffff000000000000000000000000000000000000000000000000000000000000000000000000000000000000000000000000011e038400000000ffffffffffffffff0400000000000000ffffffff0000000000000000000000000020984401000000a8966402350d00001009cd0f9009cd0f0000000007000000010000000000000000000000000000000000000008000000000000010000000000a09d4400a09d4406000000000000000000000000000000000000000000000000000000000000000000803f000000000200000078d05e2584d05e2584d05e250000000000000000d092211a00000000000000000101000010eff30d340d0000060000002c010000c8000000640000000000000006cd6a060000000040fe75fc0000000004000000ffffffff0000000000000000000000000000000000000000000000000000000000000000000000000000000000000000000000002519038400000000ffffffffffffffff0400000000000000ffffffff000000000000000000000000190000008a8a750600000000ccf975060000000004000000ffffffff0000000000000000000000000000000000000000000000000000000000000000000000000000000000000000000000009919038400000000ffffffffffffffff0400000000000000ffffffff00000000000000000000000000c0994401000000a8966402360d000090c1cc0f10c2cc0f070000000700000001000000000000000000000000000000000000000800000000000001000000000020a0440020a04407000000000000000000000000000000000000000000000000000000000000000000803f0000000002000000d8d05e25e4d05e25e4d05e250000000000000000d092211a00000000000000000101000010eff30d350d0000070000005e010000e60000007300000000000000ae6b5b0600000000e9f875710000000004000000ffffffff000000000000000000000000000000000000000000000000000000000000000000000000000000000000000000000000bd18038400000000ffffffffffffffff0400000000000000ffffffff00000000000000000000000019000000328b75060000000074f875060000000004000000ffffffff000000000000000000000000000000000000000000000000000000000000000000000000000000000000000000000000311b038400000000ffffffffffffffff0400000000000000ffffffff00000000000000000000000000409c4401000000a8966402370d00001009cd0f5009cd0f0600000007000000010000000000000000000000000000000000000008000000000000010000000000c0a24400c0a24408000000000000000000000000000000000000000000000000000000000000000000803f000000000100000088d05e2594d05e2594d05e250000000000000000d092211a00000000000000000101000010eff30d360d0000080000005e010000e60000007300000005000000d68175060000000090fa35060000000004000000ffffffff000000000000000000000000000000000000000000000000000000000000000000000000000000000000000000000000551a038400000000ffffffffffffffff040000000e000000ffffffff000000000000000000000000000000005a695b06000000001dfa75710000000004000000ffffffff000000000000000000000000000000000000000000000000000000000000000000000000000000000000000000000000c91a038400000000ffffffffffffffff0400000000000000ffffffff00000000000000000000000000c09e4401000000a8966402380d000010c9cc0f90c9cc0f000000000700000001000000000000000000000000000000000000000800000000000001000000000040a5440040a54409000000000000000000000000000000000000000000000000000000000000000000803f0000000001000000f8d05e2504d15e2504d15e250000000000000000d092211a00000000000000000101000010eff30d370d0000090000005e010000e600000073000000000000007e665b060000000039f575710000000004000000ffffffff000000000000000000000000000000000000000000000000000000000000000000000000000000000000000000000000ed15038400000000ffffffffffffffff0400000000000000ffffffff00000000000000000000000019000000c28775060000000084f475060000000004000000ffffffff0000000000000000000000000000000000000000000000000000000000000000000000000000000000000000000000006114038400000000ffffffffffffffff0400000000000000ffffffff0000000000000000000000000040a14401000000a8966402390d0000d0c3cc0f10c4cc0f060000000700000001000000000000000000000000000000000000000800000000000001000000000040aa440040aa440a000000000000000000000000000000000000000000000000000000000000000000803f0000000001000000b8d05e25c4d05e25c4d05e250000000000000000d092211a00000000000000000101000010eff30d380d00000a00000090010000090100008200000000000000e6044b0600000000a1f775f20000000004000000ffffffff0000000000000000000000000000000000000000000000000000000000000000000000000000000000000000000000008517038400000000ffffffffffffffff0400000000000000ffffffff000000000000000000000000190000006a847506000000002cf775060000000004000000ffffffff000000000000000000000000000000000000000000000000000000000000000000000000000000000000000000000000f917038400000000ffffffffffffffff0400000000000000ffffffff00000000000000000000000000c0a34401000000a89664023a0d00005011cd0f9011cd0f000000000700000001000000000000000000000000000000000000000800000000000001000000000000ab440000ab440b000000000000000000000000000000000000000000000000000000000000000000803f000000000100000048d05e2554d05e2554d05e250000000000000000d092211a00000000000000000101000010eff30d390d00000b000000900100000901000082000000000000000e054b060000000049f675f20000000004000000ffffffff0000000000000000000000000000000000000000000000000000000000000000000000000000000000000000000000001d11038400000000ffffffffffffffff0400000000000000ffffffff000000000000000000000000190000009282750600000000d4f175060000000004000000ffffffff0000000000000000000000000000000000000000000000000000000000000000000000000000000000000000000000009111038400000000ffffffffffffffff0400000000000000ffffffff0000000000000000000000000000a64401000000a89664023b0d000050f3cc0f90f3cc0f0700000007000000010000000000000000000000000000000000000008000000000000010000000000e0af4400e0af440c000000000000000000000000000000000000000000000000000000000000000000803f000000000000000008d15e2514d15e2514d15e250000000000000000d092211a00000000000000000101000010eff30d3a0d00000c00000090010000090100008200000009000000b6d3750600000000f0f0f5040000000004000000ffffffff000000000000000000000000000000000000000000000000000000000000000000000000000000000000000000000000b510038400000000ffffffffffffffff0400000000000000ffffffff000000000000000000000000000000003a034b06000000007df075f20000000004000000ffffffff0000000000000000000000000000000000000000000000000000000000000000000000000000000000000000000000002913038400000000ffffffffffffffff0400000000000000ffffffff00000000000000000000000000c0aa4401000000a89664023c0d000050f7cc0f90f7cc0f0000000007000000010000000000000000000000000000000000000008000000000000010000000000c0b44400c0b4440d000000000000000000000000000000000000000000000000000000000000000000803f000000000000000058d05e2564d05e2564d05e250000000000000000d092211a00000000000000000101000010eff30d3b0d00000d000000c2010000270100009600000000000000dea13b06000000009af275770000000004000000ffffffff0000000000000000000000000000000000000000000000000000000000000000000000000000000000000000000000004d12038400000000ffffffffffffffff0400000000000000ffffffff00000000000000000000000019000000a281750600000000e4f275060000000004000000ffffffff000000000000000000000000000000000000000000000000000000000000000000000000000000000000000000000000c112038400000000ffffffffffffffff0400000000000000ffffffff0000000000000000000000000080af4401000000a89664023d0d000050cbcc0fd0cbcc0f0600000007000000010000000000000000000000000000000000000008000000000000010000000000a0b94400a0b9440e000000000000000000000000000000000000000000000000000000000000000000803f000000000000000088cc5e2594cc5e2594cc5e250000000000000000d092211a00000000000000000101000010eff30d3c0d00000e000000c201000027010000960000000000000046be3b060000000002ed75770000000004000000ffffffff000000000000000000000000000000000000000000000000000000000000000000000000000000000000000000000000e50d038400000000ffffffffffffffff0400000000000000ffffffff00000000000000000000000019000000ca9f7506000000008cec75060000000004000000ffffffff000000000000000000000000000000000000000000000000000000000000000000000000000000000000000000000000590c038400000000ffffffffffffffff0400000000000000ffffffff0000000000000000000000000040b44401000000a89664023e0d000050f7cc0f90f7cc0f060000000700000001000000000000000000000000000000000000000800000000000001000000000040be440040be440f000000000000000000000000000000000000000000000000000000000000000000803f000000000000000058cd5e2564cd5e2564cd5e250000000000000000d092211a00000000000000000101000010eff30d3d0d00000f000000c2010000270100009600000004000000eebc760600000000a8ef751f0000000004000000ffffffff0000000000000000000000000000000000000000000000000000000000000000000000000000000000000000000000007d0f038400000000ffffffffffffffff0400000000000000ffffffff0000000000000000000000000000000072bc3b060000000036ef75770000000004000000ffffffff000000000000000000000000000000000000000000000000000000000000000000000000000000000000000000000000f10f038400000000ffffffffffffffff0400000000000000ffffffff00000000000000000000000000c0b84401000000</t>
  </si>
  <si>
    <t>#27|CarDef_Dodge_Challenger|4348454154454E47494E450300000038BCEC2500000000E8170000a89664023f0d000050f7cc0f90f7cc0f0000000007000000010000000000000000000000000000000000000008000000000000010000000000a0924400a0924401000000000000000000000000000000000000000000000000000000000000000000803f000000000400000048cf5e2554cf5e2554cf5e25000000000000000010ad211a00000000000000000101000050a7a20dffffffff01000000fa000000a500000055000000000000003e727a060000000078a1757b0000000004000000ffffffff0000000000000000000000000000000000000000000000000000000000000000000000000000000000000000000000002d40038400000000ffffffffffffffff0400000000000000ffffffff0000000000000000000000001900000082d3750600000000c4a075060000000004000000ffffffff000000000000000000000000000000000000000000000000000000000000000000000000000000000000000000000000a140038400000000ffffffffffffffff0400000000000000ffffffff00000000000000000000000000a0924400000000a8966402400d000050f3cc0fd0f3cc0f07000000070000000100000000000000000000000000000000000000080000000000000100000000006097440060974402000000000000000000000000000000000000000000000000000000000000000000803f000000000400000088cf5e2594cf5e2594cf5e25000000000000000010ad211a00000000000000000101000050a7a20d3f0d000002000000fa000000a50000005500000000000000a6707a0600000000e0a3757b0000000004000000ffffffff000000000000000000000000000000000000000000000000000000000000000000000000000000000000000000000000c543038400000000ffffffffffffffff0400000000000000ffffffff000000000000000000000000190000002ad07506000000006ca375060000000004000000ffffffff0000000000000000000000000000000000000000000000000000000000000000000000000000000000000000000000003942038400000000ffffffffffffffff0400000000000000ffffffff0000000000000000000000000060944400000000a8966402410d0000d0c3cc0f90c4cc0f06000000070000000100000000000000000000000000000000000000080000000000000100000000002099440020994403000000000000000000000000000000000000000000000000000000000000000000803f0000000004000000e8d05e25f4d05e25f4d05e25000000000000000010ad211a00000000000000000101000050a7a20d400d000003000000fa000000a50000005500000000000000ce0e7a060000000088dd757b0000000004000000ffffffff0000000000000000000000000000000000000000000000000000000000000000000000000000000000000000000000005d3d038400000000ffffffffffffffff0400000000000000ffffffff0000000000000000000000001900000052ae75060000000014dd75060000000004000000ffffffff000000000000000000000000000000000000000000000000000000000000000000000000000000000000000000000000d13d038400000000ffffffffffffffff0400000000000000ffffffff0000000000000000000000000020964401000000a8966402420d0000d0c3cc0f10c4cc0f0000000007000000010000000000000000000000000000000000000008000000000000010000000000e09a4400e09a4404000000000000000000000000000000000000000000000000000000000000000000803f000000000200000068d05e2574d05e2574d05e25000000000000000010ad211a00000000000000000101000050a7a20d410d0000040000002c010000c8000000640000000500000076a775060000000030dc35060000000004000000ffffffff000000000000000000000000000000000000000000000000000000000000000000000000000000000000000000000000f53c038400000000ffffffffffffffff0400000002000000ffffffff00000000000000000000000000000000faec6a0600000000bcdf75fc0000000004000000ffffffff000000000000000000000000000000000000000000000000000000000000000000000000000000000000000000000000693f038400000000ffffffffffffffff0400000000000000ffffffff00000000000000000000000000e0974401000000a8966402430d00001009cd0f9009cd0f0700000007000000010000000000000000000000000000000000000008000000000000010000000000c09f4400c09f4405000000000000000000000000000000000000000000000000000000000000000000803f0000000002000000c8d05e25d4d05e25d4d05e25000000000000000010ad211a00000000000000000101000050a7a20d420d0000050000002c010000c800000064000000000000009eed6a0600000000d8de75fc0000000004000000ffffffff0000000000000000000000000000000000000000000000000000000000000000000000000000000000000000000000008d3e038400000000ffffffffffffffff0400000000000000ffffffff0000000000000000000000001900000062ad75060000000024de75060000000004000000ffffffff0000000000000000000000000000000000000000000000000000000000000000000000000000000000000000000000000139038400000000ffffffffffffffff0400000000000000ffffffff00000000000000000000000000a0994401000000a8966402440d0000100ecd0fd00ecd0f0000000007000000010000000000000000000000000000000000000008000000000000010000000000409f4400409f4406000000000000000000000000000000000000000000000000000000000000000000803f000000000200000098d15e25a4d15e25a4d15e25000000000000000010ad211a00000000000000000101000050a7a20d430d0000060000002c010000c8000000640000000000000006ea6a060000000040d975fc0000000004000000ffffffff0000000000000000000000000000000000000000000000000000000000000000000000000000000000000000000000002538038400000000ffffffffffffffff0400000000000000ffffffff000000000000000000000000190000008aab750600000000ccd875060000000004000000ffffffff0000000000000000000000000000000000000000000000000000000000000000000000000000000000000000000000009938038400000000ffffffffffffffff0400000000000000ffffffff00000000000000000000000000609b4401000000a8966402450d0000d001cd0f5002cd0f0700000007000000010000000000000000000000000000000000000008000000000000010000000000e0a14400e0a14407000000000000000000000000000000000000000000000000000000000000000000803f0000000002000000c8d15e25d4d15e25d4d15e25000000000000000010ad211a00000000000000000101000050a7a20d440d0000070000005e010000e60000007300000000000000ae485b0600000000e9db75710000000004000000ffffffff000000000000000000000000000000000000000000000000000000000000000000000000000000000000000000000000bd3b038400000000ffffffffffffffff0400000000000000ffffffff0000000000000000000000001900000032a875060000000074db75060000000004000000ffffffff000000000000000000000000000000000000000000000000000000000000000000000000000000000000000000000000313a038400000000ffffffffffffffff0400000000000000ffffffff00000000000000000000000000e09d4401000000a8966402460d0000100ecd0f100fcd0f060000000700000001000000000000000000000000000000000000000800000000000001000000000060a4440060a44408000000000000000000000000000000000000000000000000000000000000000000803f000000000100000038d15e2544d15e2544d15e25000000000000000010ad211a00000000000000000101000050a7a20d450d0000080000005e010000e60000007300000005000000d6ae75060000000090d535060000000004000000ffffffff0000000000000000000000000000000000000000000000000000000000000000000000000000000000000000000000005535038400000000ffffffffffffffff040000000e000000ffffffff000000000000000000000000000000005a465b06000000001dd575710000000004000000ffffffff000000000000000000000000000000000000000000000000000000000000000000000000000000000000000000000000c935038400000000ffffffffffffffff0400000000000000ffffffff0000000000000000000000000060a04401000000a8966402470d00001009cd0f9009cd0f000000000700000001000000000000000000000000000000000000000800000000000001000000000000a7440000a74409000000000000000000000000000000000000000000000000000000000000000000803f0000000001000000d8d15e25e4d15e25e4d15e25000000000000000010ad211a00000000000000000101000050a7a20d460d0000090000005e010000e600000073000000000000007e475b060000000039d475710000000004000000ffffffff000000000000000000000000000000000000000000000000000000000000000000000000000000000000000000000000ed34038400000000ffffffffffffffff0400000000000000ffffffff00000000000000000000000019000000c2a475060000000084d775060000000004000000ffffffff0000000000000000000000000000000000000000000000000000000000000000000000000000000000000000000000006137038400000000ffffffffffffffff0400000000000000ffffffff00000000000000000000000000e0a24401000000a8966402480d000010ffcc0f1000cd0f060000000700000001000000000000000000000000000000000000000800000000000001000000000000ac440000ac440a000000000000000000000000000000000000000000000000000000000000000000803f000000000100000028d15e2534d15e2534d15e25000000000000000010ad211a00000000000000000101000050a7a20d470d00000a00000090010000090100008200000000000000e6254b0600000000a1d675f20000000004000000ffffffff0000000000000000000000000000000000000000000000000000000000000000000000000000000000000000000000008536038400000000ffffffffffffffff0400000000000000ffffffff000000000000000000000000190000006aa57506000000002cd675060000000004000000ffffffff000000000000000000000000000000000000000000000000000000000000000000000000000000000000000000000000f936038400000000ffffffffffffffff0400000000000000ffffffff0000000000000000000000000060a54401000000a8966402490d000010c9cc0f90c9cc0f0000000007000000010000000000000000000000000000000000000008000000000000010000000000c0ac4400c0ac440b000000000000000000000000000000000000000000000000000000000000000000803f000000000100000018d25e2524d25e2524d25e25000000000000000010ad211a00000000000000000101000050a7a20d480d00000b000000900100000901000082000000000000000e224b060000000049d175f20000000004000000ffffffff0000000000000000000000000000000000000000000000000000000000000000000000000000000000000000000000001d30038400000000ffffffffffffffff0400000000000000ffffffff0000000000000000000000001900000092a3750600000000d4d075060000000004000000ffffffff0000000000000000000000000000000000000000000000000000000000000000000000000000000000000000000000009130038400000000ffffffffffffffff0400000000000000ffffffff00000000000000000000000000c0a74401000000a89664024a0d000050f7cc0fd0f7cc0f0600000007000000010000000000000000000000000000000000000008000000000000010000000000c0b14400c0b1440c000000000000000000000000000000000000000000000000000000000000000000803f0000000000000000e8d15e25f4d15e25f4d15e25000000000000000010ad211a00000000000000000101000050a7a20d490d00000c00000090010000090100008200000009000000b6f0750600000000f0d3f5040000000004000000ffffffff000000000000000000000000000000000000000000000000000000000000000000000000000000000000000000000000b533038400000000ffffffffffffffff0400000000000000ffffffff000000000000000000000000000000003a204b06000000007dd375f20000000004000000ffffffff0000000000000000000000000000000000000000000000000000000000000000000000000000000000000000000000002932038400000000ffffffffffffffff0400000000000000ffffffff00000000000000000000000000a0ac4401000000a89664024b0d000010facc0f50facc0f0000000007000000010000000000000000000000000000000000000008000000000000010000000000e0b64400e0b6440d000000000000000000000000000000000000000000000000000000000000000000803f0000000000000000a8d15e25b4d15e25b4d15e25000000000000000010ad211a00000000000000000101000050a7a20d4a0d00000d000000c2010000270100009600000000000000de9e3b06000000009acd75770000000004000000ffffffff0000000000000000000000000000000000000000000000000000000000000000000000000000000000000000000000004d2d038400000000ffffffffffffffff0400000000000000ffffffff00000000000000000000000019000000a2be750600000000e4cd75060000000004000000ffffffff000000000000000000000000000000000000000000000000000000000000000000000000000000000000000000000000c12d038400000000ffffffffffffffff0400000000000000ffffffff0000000000000000000000000080b14401000000a89664024c0d0000d0c3cc0f10c4cc0f0700000007000000010000000000000000000000000000000000000008000000000000010000000000e0bb4400e0bb440e000000000000000000000000000000000000000000000000000000000000000000803f0000000000000000a8cd5e25b4cd5e25b4cd5e25000000000000000010ad211a00000000000000000101000050a7a20d4b0d00000e000000c2010000270100009600000000000000469f3b060000000002cc75770000000004000000ffffffff000000000000000000000000000000000000000000000000000000000000000000000000000000000000000000000000e52c038400000000ffffffffffffffff0400000000000000ffffffff00000000000000000000000019000000cabc7506000000008ccf75060000000004000000ffffffff000000000000000000000000000000000000000000000000000000000000000000000000000000000000000000000000592f038400000000ffffffffffffffff0400000000000000ffffffff0000000000000000000000000060b64401000000a89664024d0d000050cbcc0f90cbcc0f0600000007000000010000000000000000000000000000000000000008000000000000010000000000a0c04400a0c0440f000000000000000000000000000000000000000000000000000000000000000000803f000000000000000038cd5e2544cd5e2544cd5e25000000000000000010ad211a00000000000000000101000050a7a20d4c0d00000f000000c2010000270100009600000004000000ee9d760600000000a8ce751f0000000004000000ffffffff0000000000000000000000000000000000000000000000000000000000000000000000000000000000000000000000007d2e038400000000ffffffffffffffff0400000000000000ffffffff00000000000000000000000000000000729d3b060000000036ce75770000000004000000ffffffff000000000000000000000000000000000000000000000000000000000000000000000000000000000000000000000000f12e038400000000ffffffffffffffff0400000000000000ffffffff0000000000000000000000000000bb4401000000</t>
  </si>
  <si>
    <t>#28|CarDef_Jaguar_FType|4348454154454E47494E450300000038FAEC2500000000E8170000a89664024e0d0000d0facc0f10fbcc0f00000000070000000100000000000000000000000000000000000000080000000000000100000000000095440000954401000000000000000000000000000000000000000000000000000000000000000000803f000000000400000098d05e25a4d05e25a4d05e25000000000000000090c6211a00000000000000000101000030dfee02ffffffff01000000fa000000a500000055000000000000003e347a060000000078e7757b0000000004000000ffffffff0000000000000000000000000000000000000000000000000000000000000000000000000000000000000000000000002d06038400000000ffffffffffffffff0400000000000000ffffffff000000000000000000000000190000008295750600000000c4e675060000000004000000ffffffff000000000000000000000000000000000000000000000000000000000000000000000000000000000000000000000000a106038400000000ffffffffffffffff0400000000000000ffffffff0000000000000000000000000000954400000000a89664024f0d000010ffcc0f1000cd0f0700000007000000010000000000000000000000000000000000000008000000000000010000000000a0994400a0994402000000000000000000000000000000000000000000000000000000000000000000803f000000000400000028d05e2534d05e2534d05e25000000000000000090c6211a00000000000000000101000030dfee024e0d000002000000fa000000a50000005500000000000000a6327a0600000000e0e1757b0000000004000000ffffffff000000000000000000000000000000000000000000000000000000000000000000000000000000000000000000000000c501038400000000ffffffffffffffff0400000000000000ffffffff000000000000000000000000190000002a927506000000006ce175060000000004000000ffffffff0000000000000000000000000000000000000000000000000000000000000000000000000000000000000000000000003900038400000000ffffffffffffffff0400000000000000ffffffff00000000000000000000000000a0964400000000a8966402500d000050c6cc0fd0c6cc0f0000000007000000010000000000000000000000000000000000000008000000000000010000000000409b4400409b4403000000000000000000000000000000000000000000000000000000000000000000803f000000000400000038d05e2544d05e2544d05e25000000000000000090c6211a00000000000000000101000030dfee024f0d0000030000002c010000c80000006400000000000000ced06a060000000088e375fc0000000004000000ffffffff0000000000000000000000000000000000000000000000000000000000000000000000000000000000000000000000005d03038400000000ffffffffffffffff0400000000000000ffffffff00000000000000000000000019000000529075060000000014e375060000000004000000ffffffff000000000000000000000000000000000000000000000000000000000000000000000000000000000000000000000000d103038400000000ffffffffffffffff0400000000000000ffffffff0000000000000000000000000040984401000000a8966402510d000090c1cc0f10c2cc0f0600000007000000010000000000000000000000000000000000000008000000000000010000000000009d4400009d4404000000000000000000000000000000000000000000000000000000000000000000803f000000000200000048d15e2554d15e2554d15e25000000000000000090c6211a00000000000000000101000030dfee02500d0000040000002c010000c80000006400000005000000769975060000000030e235060000000004000000ffffffff000000000000000000000000000000000000000000000000000000000000000000000000000000000000000000000000f502038400000000ffffffffffffffff0400000002000000ffffffff00000000000000000000000000000000fa2e6b0600000000bc1d74fc0000000004000000ffffffff00000000000000000000000000000000000000000000000000000000000000000000000000000000000000000000000069fd028400000000ffffffffffffffff0400000000000000ffffffff00000000000000000000000000e0994401000000a8966402520d000090c1cc0fd0c1cc0f0700000007000000010000000000000000000000000000000000000008000000000000010000000000c0a14400c0a14405000000000000000000000000000000000000000000000000000000000000000000803f000000000200000088d15e2594d15e2594d15e25000000000000000090c6211a00000000000000000101000030dfee02510d0000050000005e010000e600000073000000000000009e8f5a0600000000d91c74710000000004000000ffffffff0000000000000000000000000000000000000000000000000000000000000000000000000000000000000000000000008dfc028400000000ffffffffffffffff0400000000000000ffffffff00000000000000000000000019000000626f740600000000241c74060000000004000000ffffffff00000000000000000000000000000000000000000000000000000000000000000000000000000000000000000000000001ff028400000000ffffffffffffffff0400000000000000ffffffff00000000000000000000000000809b4401000000a8966402530d000050c6cc0fd0c6cc0f000000000700000001000000000000000000000000000000000000000800000000000001000000000040a1440040a14406000000000000000000000000000000000000000000000000000000000000000000803f0000000002000000b8d25e25c4d25e25c4d25e25000000000000000090c6211a00000000000000000101000030dfee02520d0000060000005e010000e60000007300000000000000068c5a0600000000411f74710000000004000000ffffffff00000000000000000000000000000000000000000000000000000000000000000000000000000000000000000000000025fe028400000000ffffffffffffffff0400000000000000ffffffff000000000000000000000000190000008a6d740600000000cc1e74060000000004000000ffffffff00000000000000000000000000000000000000000000000000000000000000000000000000000000000000000000000099fe028400000000ffffffffffffffff0400000000000000ffffffff00000000000000000000000000609d4401000000a8966402540d000010ffcc0f1000cd0f0600000007000000010000000000000000000000000000000000000008000000000000010000000000c0a34400c0a34407000000000000000000000000000000000000000000000000000000000000000000803f0000000002000000f8d25e2504d35e2504d35e25000000000000000090c6211a00000000000000000101000030dfee02530d0000070000005e010000e60000007300000000000000ae8a5a0600000000e91974710000000004000000ffffffff000000000000000000000000000000000000000000000000000000000000000000000000000000000000000000000000bdf9028400000000ffffffffffffffff0400000000000000ffffffff00000000000000000000000019000000326a740600000000741974060000000004000000ffffffff00000000000000000000000000000000000000000000000000000000000000000000000000000000000000000000000031f8028400000000ffffffffffffffff0400000000000000ffffffff00000000000000000000000000c09f4401000000a8966402550d0000d0c3cc0f10c4cc0f000000000700000001000000000000000000000000000000000000000800000000000001000000000020a6440020a64408000000000000000000000000000000000000000000000000000000000000000000803f000000000100000028d25e2534d25e2534d25e25000000000000000090c6211a00000000000000000101000030dfee02540d00000800000090010000090100008200000005000000d660740600000000901b34060000000004000000ffffffff00000000000000000000000000000000000000000000000000000000000000000000000000000000000000000000000055fb028400000000ffffffffffffffff040000000e000000ffffffff000000000000000000000000000000005ae84a06000000001d1b74f20000000004000000ffffffff000000000000000000000000000000000000000000000000000000000000000000000000000000000000000000000000c9fb028400000000ffffffffffffffff0400000000000000ffffffff0000000000000000000000000020a24401000000a8966402560d0000100ecd0f100fcd0f0700000007000000010000000000000000000000000000000000000008000000000000010000000000a0a84400a0a84409000000000000000000000000000000000000000000000000000000000000000000803f0000000001000000c8d25e25d4d25e25d4d25e25000000000000000090c6211a00000000000000000101000030dfee02550d000009000000900100000901000082000000000000007ee94a0600000000391a74f20000000004000000ffffffff000000000000000000000000000000000000000000000000000000000000000000000000000000000000000000000000edfa028400000000ffffffffffffffff0400000000000000ffffffff00000000000000000000000019000000c266740600000000841574060000000004000000ffffffff00000000000000000000000000000000000000000000000000000000000000000000000000000000000000000000000061f5028400000000ffffffffffffffff0400000000000000ffffffff0000000000000000000000000080a44401000000a8966402570d0000d0facc0f50fccc0f000000000700000001000000000000000000000000000000000000000800000000000001000000000080ad440080ad440a000000000000000000000000000000000000000000000000000000000000000000803f000000000100000098d25e25a4d25e25a4d25e25000000000000000090c6211a00000000000000000101000030dfee02560d00000a000000c2010000270100009600000000000000e6473a0600000000a21474770000000004000000ffffffff00000000000000000000000000000000000000000000000000000000000000000000000000000000000000000000000085f4028400000000ffffffffffffffff0400000000000000ffffffff000000000000000000000000190000006a677406000000002c1474060000000004000000ffffffff000000000000000000000000000000000000000000000000000000000000000000000000000000000000000000000000f9f4028400000000ffffffffffffffff0400000000000000ffffffff00000000000000000000000000e0a64401000000a8966402580d0000100ecd0fd00ecd0f000000000700000001000000000000000000000000000000000000000800000000000001000000000060ae440060ae440b000000000000000000000000000000000000000000000000000000000000000000803f000000000100000068d25e2574d25e2574d25e25000000000000000090c6211a00000000000000000101000030dfee02570d00000b000000c20100002701000096000000000000000e443a06000000004a1774770000000004000000ffffffff0000000000000000000000000000000000000000000000000000000000000000000000000000000000000000000000001df6028400000000ffffffffffffffff0400000000000000ffffffff000000000000000000000000190000009265740600000000d41674060000000004000000ffffffff00000000000000000000000000000000000000000000000000000000000000000000000000000000000000000000000091f6028400000000ffffffffffffffff0400000000000000ffffffff0000000000000000000000000040a94401000000a8966402590d000010ffcc0fd0ffcc0f060000000700000001000000000000000000000000000000000000000800000000000001000000000020b3440020b3440c000000000000000000000000000000000000000000000000000000000000000000803f0000000000000000d8d25e25e4d25e25e4d25e25000000000000000090c6211a00000000000000000101000030dfee02580d00000c000000c2010000270100009600000009000000b61a740600000000f011b4050000000004000000ffffffff000000000000000000000000000000000000000000000000000000000000000000000000000000000000000000000000b5f1028400000000ffffffffffffffff0400000000000000ffffffff000000000000000000000000000000003a423a06000000007e1174770000000004000000ffffffff00000000000000000000000000000000000000000000000000000000000000000000000000000000000000000000000029f0028400000000ffffffffffffffff0400000000000000ffffffff00000000000000000000000000e0ad4401000000a89664025a0d00001009cd0f5009cd0f0000000007000000010000000000000000000000000000000000000008000000000000010000000000e0b74400e0b7440d000000000000000000000000000000000000000000000000000000000000000000803f000000000000000008d35e2514d35e2514d35e25000000000000000090c6211a00000000000000000101000030dfee02590d00000d000000f40100004a010000a500000000000000dea02906000000009a1374e80000000004000000ffffffff0000000000000000000000000000000000000000000000000000000000000000000000000000000000000000000000004df3028400000000ffffffffffffffff0400000000000000ffffffff00000000000000000000000019000000a260740600000000e41374060000000004000000ffffffff000000000000000000000000000000000000000000000000000000000000000000000000000000000000000000000000c1f3028400000000ffffffffffffffff0400000000000000ffffffff0000000000000000000000000080b24401000000a89664025b0d000010ffcc0f50ffcc0f0700000007000000010000000000000000000000000000000000000008000000000000010000000000a0bc4400a0bc440e000000000000000000000000000000000000000000000000000000000000000000803f000000000000000038ce5e2544ce5e2544ce5e25000000000000000090c6211a00000000000000000101000030dfee025a0d00000e000000f40100004a010000a50000000000000046a1290600000000021274e80000000004000000ffffffff000000000000000000000000000000000000000000000000000000000000000000000000000000000000000000000000e5f2028400000000ffffffffffffffff0400000000000000ffffffff00000000000000000000000019000000ca7e7406000000008c0d74060000000004000000ffffffff00000000000000000000000000000000000000000000000000000000000000000000000000000000000000000000000059ed028400000000ffffffffffffffff0400000000000000ffffffff0000000000000000000000000020b74401000000a89664025c0d000050f7cc0fd0f7cc0f070000000700000001000000000000000000000000000000000000000800000000000001000000000020c1440020c1440f000000000000000000000000000000000000000000000000000000000000000000803f000000000000000048ce5e2554ce5e2554ce5e25000000000000000090c6211a00000000000000000101000030dfee025b0d00000f000000260200006d010000b400000004000000ee5f770600000000a80c741f0000000004000000ffffffff0000000000000000000000000000000000000000000000000000000000000000000000000000000000000000000000007dec028400000000ffffffffffffffff0400000000000000ffffffff00000000000000000000000000000000721f190600000000370c746d0000000004000000ffffffff000000000000000000000000000000000000000000000000000000000000000000000000000000000000000000000000f1ec028400000000ffffffffffffffff0400000000000000ffffffff0000000000000000000000000080bb4401000000</t>
  </si>
  <si>
    <t>#29|CarDef_FelinoCB7|4348454154454E47494E4503000000389DEC2500000000E8170000a89664025d0d000050f3cc0fd0f3cc0f0000000007000000010000000000000000000000000000000000000008000000000000010000000000e0944400e0944401000000000000000000000000000000000000000000000000000000000000000000803f000000000400000058d15e2564d15e2564d15e250000000000000000d09b211a00000000000000000101000010aaa20dffffffff01000000fa000000a500000055000000000000003e537a06000000007880757b0000000004000000ffffffff0000000000000000000000000000000000000000000000000000000000000000000000000000000000000000000000002d63038400000000ffffffffffffffff0400000000000000ffffffff0000000000000000000000001900000082f0750600000000c48375060000000004000000ffffffff000000000000000000000000000000000000000000000000000000000000000000000000000000000000000000000000a163038400000000ffffffffffffffff0400000000000000ffffffff00000000000000000000000000e0944400000000a89664025e0d0000d0facc0f50fbcc0f0600000007000000010000000000000000000000000000000000000008000000000000010000000000c0994400c0994402000000000000000000000000000000000000000000000000000000000000000000803f0000000004000000b8d15e25c4d15e25c4d15e250000000000000000d09b211a00000000000000000101000010aaa20d5d0d000002000000fa000000a50000005500000000000000a6517a0600000000e082757b0000000004000000ffffffff000000000000000000000000000000000000000000000000000000000000000000000000000000000000000000000000c562038400000000ffffffffffffffff0400000000000000ffffffff000000000000000000000000190000002af17506000000006c8275060000000004000000ffffffff000000000000000000000000000000000000000000000000000000000000000000000000000000000000000000000000395d038400000000ffffffffffffffff0400000000000000ffffffff00000000000000000000000000c0964400000000a89664025f0d0000d0c3cc0f10c4cc0f0000000007000000010000000000000000000000000000000000000008000000000000010000000000a09b4400a09b4403000000000000000000000000000000000000000000000000000000000000000000803f000000000400000078d15e2584d15e2584d15e250000000000000000d09b211a00000000000000000101000010aaa20d5e0d0000030000002c010000c80000006400000000000000ce8f6a060000000088bc75fc0000000004000000ffffffff0000000000000000000000000000000000000000000000000000000000000000000000000000000000000000000000005d5c038400000000ffffffffffffffff0400000000000000ffffffff0000000000000000000000001900000052cf75060000000014bc75060000000004000000ffffffff000000000000000000000000000000000000000000000000000000000000000000000000000000000000000000000000d15c038400000000ffffffffffffffff0400000000000000ffffffff00000000000000000000000000a0984401000000a8966402600d0000d0facc0f10fccc0f0700000007000000010000000000000000000000000000000000000008000000000000010000000000a09d4400a09d4404000000000000000000000000000000000000000000000000000000000000000000803f000000000200000068d15e2574d15e2574d15e250000000000000000d09b211a00000000000000000101000010aaa20d5f0d0000040000002c010000c8000000640000000500000076c475060000000030bf35060000000004000000ffffffff000000000000000000000000000000000000000000000000000000000000000000000000000000000000000000000000f55f038400000000ffffffffffffffff0400000002000000ffffffff00000000000000000000000000000000fa8d6a0600000000bcbe75fc0000000004000000ffffffff000000000000000000000000000000000000000000000000000000000000000000000000000000000000000000000000695e038400000000ffffffffffffffff0400000000000000ffffffff00000000000000000000000000809a4401000000a8966402610d000010c9cc0f50c9cc0f0600000007000000010000000000000000000000000000000000000008000000000000010000000000a0a24400a0a24405000000000000000000000000000000000000000000000000000000000000000000803f0000000002000000e8d25e25f4d25e25f4d25e250000000000000000d09b211a00000000000000000101000010aaa20d600d0000050000005e010000e600000073000000000000009e2a5b0600000000d9b975710000000004000000ffffffff0000000000000000000000000000000000000000000000000000000000000000000000000000000000000000000000008d59038400000000ffffffffffffffff0400000000000000ffffffff0000000000000000000000001900000062ca75060000000024b975060000000004000000ffffffff0000000000000000000000000000000000000000000000000000000000000000000000000000000000000000000000000158038400000000ffffffffffffffff0400000000000000ffffffff00000000000000000000000000609c4401000000a8966402620d000050f3cc0f90f3cc0f000000000700000001000000000000000000000000000000000000000800000000000001000000000000a2440000a24406000000000000000000000000000000000000000000000000000000000000000000803f000000000200000048d25e2554d25e2554d25e250000000000000000d09b211a00000000000000000101000010aaa20d610d0000060000005e010000e60000007300000000000000062b5b060000000041b875710000000004000000ffffffff000000000000000000000000000000000000000000000000000000000000000000000000000000000000000000000000255b038400000000ffffffffffffffff0400000000000000ffffffff000000000000000000000000190000008ac8750600000000ccbb75060000000004000000ffffffff000000000000000000000000000000000000000000000000000000000000000000000000000000000000000000000000995b038400000000ffffffffffffffff0400000000000000ffffffff00000000000000000000000000009e4401000000a8966402630d000050f7cc0f90f7cc0f0700000007000000010000000000000000000000000000000000000008000000000000010000000000a0a44400a0a44407000000000000000000000000000000000000000000000000000000000000000000803f000000000200000008d45e2514d45e2514d45e250000000000000000d09b211a00000000000000000101000010aaa20d620d0000070000005e010000e60000007300000000000000ae295b0600000000e9ba75710000000004000000ffffffff000000000000000000000000000000000000000000000000000000000000000000000000000000000000000000000000bd5a038400000000ffffffffffffffff0400000000000000ffffffff0000000000000000000000001900000032c975060000000074ba75060000000004000000ffffffff0000000000000000000000000000000000000000000000000000000000000000000000000000000000000000000000003155038400000000ffffffffffffffff0400000000000000ffffffff00000000000000000000000000a0a04401000000a8966402640d0000d001cd0f5002cd0f060000000700000001000000000000000000000000000000000000000800000000000001000000000060a7440060a74408000000000000000000000000000000000000000000000000000000000000000000803f000000000100000068d35e2574d35e2574d35e250000000000000000d09b211a00000000000000000101000010aaa20d630d00000800000090010000090100008200000005000000d6cf75060000000090b435060000000004000000ffffffff0000000000000000000000000000000000000000000000000000000000000000000000000000000000000000000000005554038400000000ffffffffffffffff040000000e000000ffffffff000000000000000000000000000000005a474b06000000001db475f20000000004000000ffffffff000000000000000000000000000000000000000000000000000000000000000000000000000000000000000000000000c954038400000000ffffffffffffffff0400000000000000ffffffff0000000000000000000000000040a34401000000a8966402650d000090c1cc0f10c2cc0f000000000700000001000000000000000000000000000000000000000800000000000001000000000000aa440000aa4409000000000000000000000000000000000000000000000000000000000000000000803f000000000100000088d35e2594d35e2594d35e250000000000000000d09b211a00000000000000000101000010aaa20d640d000009000000900100000901000082000000000000007e444b060000000039b775f20000000004000000ffffffff000000000000000000000000000000000000000000000000000000000000000000000000000000000000000000000000ed57038400000000ffffffffffffffff0400000000000000ffffffff00000000000000000000000019000000c2c575060000000084b675060000000004000000ffffffff0000000000000000000000000000000000000000000000000000000000000000000000000000000000000000000000006156038400000000ffffffffffffffff0400000000000000ffffffff00000000000000000000000000e0a54401000000a8966402660d0000d0facc0f50fbcc0f060000000700000001000000000000000000000000000000000000000800000000000001000000000040af440040af440a000000000000000000000000000000000000000000000000000000000000000000803f0000000001000000b8d35e25c4d35e25c4d35e250000000000000000d09b211a00000000000000000101000010aaa20d650d00000a000000c2010000270100009600000000000000e6e23b0600000000a2b175770000000004000000ffffffff0000000000000000000000000000000000000000000000000000000000000000000000000000000000000000000000008551038400000000ffffffffffffffff0400000000000000ffffffff000000000000000000000000190000006ac27506000000002cb175060000000004000000ffffffff000000000000000000000000000000000000000000000000000000000000000000000000000000000000000000000000f951038400000000ffffffffffffffff0400000000000000ffffffff0000000000000000000000000080a84401000000a8966402670d000010facc0f50facc0f000000000700000001000000000000000000000000000000000000000800000000000001000000000020b0440020b0440b000000000000000000000000000000000000000000000000000000000000000000803f000000000100000078d35e2584d35e2584d35e250000000000000000d09b211a00000000000000000101000010aaa20d660d00000b000000c20100002701000096000000000000000ee33b06000000004ab075770000000004000000ffffffff0000000000000000000000000000000000000000000000000000000000000000000000000000000000000000000000001d53038400000000ffffffffffffffff0400000000000000ffffffff0000000000000000000000001900000092c0750600000000d4b375060000000004000000ffffffff0000000000000000000000000000000000000000000000000000000000000000000000000000000000000000000000009153038400000000ffffffffffffffff0400000000000000ffffffff0000000000000000000000000000ab4401000000a8966402680d00005011cd0f9011cd0f070000000700000001000000000000000000000000000000000000000800000000000001000000000040b5440040b5440c000000000000000000000000000000000000000000000000000000000000000000803f0000000000000000d8d35e25e4d35e25e4d35e250000000000000000d09b211a00000000000000000101000010aaa20d670d00000c000000c2010000270100009600000009000000b6b9750600000000f0b2b5050000000004000000ffffffff000000000000000000000000000000000000000000000000000000000000000000000000000000000000000000000000b552038400000000ffffffffffffffff0400000000000000ffffffff000000000000000000000000000000003ae13b06000000007eb275770000000004000000ffffffff000000000000000000000000000000000000000000000000000000000000000000000000000000000000000000000000294d038400000000ffffffffffffffff0400000000000000ffffffff0000000000000000000000000000b04401000000a8966402690d000050f7cc0f90f7cc0f070000000700000001000000000000000000000000000000000000000800000000000001000000000060ba440060ba440d000000000000000000000000000000000000000000000000000000000000000000803f000000000000000018d45e2524d45e2524d45e250000000000000000d09b211a00000000000000000101000010aaa20d680d00000d000000f40100004a010000a500000000000000de1f2806000000009aac75e80000000004000000ffffffff0000000000000000000000000000000000000000000000000000000000000000000000000000000000000000000000004d4c038400000000ffffffffffffffff0400000000000000ffffffff00000000000000000000000019000000a2df750600000000e4ac75060000000004000000ffffffff000000000000000000000000000000000000000000000000000000000000000000000000000000000000000000000000c14c038400000000ffffffffffffffff0400000000000000ffffffff0000000000000000000000000000b54401000000a89664026a0d000050c6cc0f90c6cc0f0000000007000000010000000000000000000000000000000000000008000000000000010000000000a0bf4400a0bf440e000000000000000000000000000000000000000000000000000000000000000000803f000000000000000058ce5e2564ce5e2564ce5e250000000000000000d09b211a00000000000000000101000010aaa20d690d00000e000000f40100004a010000a500000000000000461c28060000000002af75e80000000004000000ffffffff000000000000000000000000000000000000000000000000000000000000000000000000000000000000000000000000e54f038400000000ffffffffffffffff0400000000000000ffffffff00000000000000000000000019000000cadd7506000000008cae75060000000004000000ffffffff000000000000000000000000000000000000000000000000000000000000000000000000000000000000000000000000594e038400000000ffffffffffffffff0400000000000000ffffffff0000000000000000000000000000ba4401000000a89664026b0d000050cbcc0fd0cbcc0f0600000007000000010000000000000000000000000000000000000008000000000000010000000000e0c44400e0c4440f000000000000000000000000000000000000000000000000000000000000000000803f0000000000000000d8cf5e25e4cf5e25e4cf5e250000000000000000d09b211a00000000000000000101000010aaa20d6a0d00000f000000260200006d010000b400000004000000eefa760600000000a8a9751f0000000004000000ffffffff0000000000000000000000000000000000000000000000000000000000000000000000000000000000000000000000007d49038400000000ffffffffffffffff0400000000000000ffffffff0000000000000000000000000000000072ba18060000000037a9756d0000000004000000ffffffff000000000000000000000000000000000000000000000000000000000000000000000000000000000000000000000000f149038400000000ffffffffffffffff0400000000000000ffffffff0000000000000000000000000020bf4401000000</t>
  </si>
  <si>
    <t>#30|CarDef_Ferrari612Scaglietti|4348454154454E47494E45030000003838ED2500000000E8170000a89664026c0d000050cbcc0f90cbcc0f0000000007000000010000000000000000000000000000000000000008000000000000010000000000c0a14400c0a14401000000000000000000000000000000000000000000000000000000000000000000803f000000000400000038d25e2544d25e2544d25e250000000000000000909d211a000000000000000001010000d0ada20dffffffff01000000fa000000a500000055000000000000003ef67b06000000007825747b0000000004000000ffffffff0000000000000000000000000000000000000000000000000000000000000000000000000000000000000000000000002dc4028400000000ffffffffffffffff0400000000000000ffffffff000000000000000000000000190000008257740600000000c42474060000000004000000ffffffff000000000000000000000000000000000000000000000000000000000000000000000000000000000000000000000000a1c4028400000000ffffffffffffffff0400000000000000ffffffff00000000000000000000000000c0a14400000000a89664026d0d000010c9cc0f50c9cc0f0700000007000000010000000000000000000000000000000000000008000000000000010000000000e0a54400e0a54402000000000000000000000000000000000000000000000000000000000000000000803f000000000400000078d25e2584d25e2584d25e250000000000000000909d211a000000000000000001010000d0ada20d6c0d000002000000fa000000a50000005500000000000000a6f47b0600000000e027747b0000000004000000ffffffff000000000000000000000000000000000000000000000000000000000000000000000000000000000000000000000000c5c7028400000000ffffffffffffffff0400000000000000ffffffff000000000000000000000000190000002a547406000000006c2774060000000004000000ffffffff00000000000000000000000000000000000000000000000000000000000000000000000000000000000000000000000039c6028400000000ffffffffffffffff0400000000000000ffffffff00000000000000000000000000a0a24400000000a89664026e0d000050c6cc0fd0c6cc0f0600000007000000010000000000000000000000000000000000000008000000000000010000000000c0a64400c0a64403000000000000000000000000000000000000000000000000000000000000000000803f000000000400000088d25e2594d25e2594d25e250000000000000000909d211a000000000000000001010000d0ada20d6d0d000003000000fa000000a50000005500000000000000cef27b06000000008821747b0000000004000000ffffffff0000000000000000000000000000000000000000000000000000000000000000000000000000000000000000000000005dc1028400000000ffffffffffffffff0400000000000000ffffffff000000000000000000000000190000005252740600000000142174060000000004000000ffffffff000000000000000000000000000000000000000000000000000000000000000000000000000000000000000000000000d1c1028400000000ffffffffffffffff0400000000000000ffffffff0000000000000000000000000080a34401000000a89664026f0d0000d001cd0f1002cd0f0000000007000000010000000000000000000000000000000000000008000000000000010000000000a0a74400a0a74404000000000000000000000000000000000000000000000000000000000000000000803f0000000002000000a8d25e25b4d25e25b4d25e250000000000000000909d211a000000000000000001010000d0ada20d6e0d0000040000002c010000c80000006400000005000000765b740600000000302034060000000004000000ffffffff000000000000000000000000000000000000000000000000000000000000000000000000000000000000000000000000f5c0028400000000ffffffffffffffff0400000002000000ffffffff00000000000000000000000000000000fa106b0600000000bc2374fc0000000004000000ffffffff00000000000000000000000000000000000000000000000000000000000000000000000000000000000000000000000069c3028400000000ffffffffffffffff0400000000000000ffffffff0000000000000000000000000060a44401000000a8966402700d00005011cd0fd011cd0f0700000007000000010000000000000000000000000000000000000008000000000000010000000000e0ab4400e0ab4405000000000000000000000000000000000000000000000000000000000000000000803f000000000200000058d35e2564d35e2564d35e250000000000000000909d211a000000000000000001010000d0ada20d6f0d0000050000002c010000c800000064000000000000009e116b0600000000d82274fc0000000004000000ffffffff0000000000000000000000000000000000000000000000000000000000000000000000000000000000000000000000008dc2028400000000ffffffffffffffff0400000000000000ffffffff000000000000000000000000190000006251740600000000242274060000000004000000ffffffff00000000000000000000000000000000000000000000000000000000000000000000000000000000000000000000000001bd028400000000ffffffffffffffff0400000000000000ffffffff0000000000000000000000000040a54401000000a8966402710d000010ffcc0f90ffcc0f000000000700000001000000000000000000000000000000000000000800000000000001000000000080aa440080aa4406000000000000000000000000000000000000000000000000000000000000000000803f0000000002000000a8d35e25b4d35e25b4d35e250000000000000000909d211a000000000000000001010000d0ada20d700d0000060000002c010000c80000006400000000000000066e6b0600000000405d74fc0000000004000000ffffffff00000000000000000000000000000000000000000000000000000000000000000000000000000000000000000000000025bc028400000000ffffffffffffffff0400000000000000ffffffff000000000000000000000000190000008a2f740600000000cc5c74060000000004000000ffffffff00000000000000000000000000000000000000000000000000000000000000000000000000000000000000000000000099bc028400000000ffffffffffffffff0400000000000000ffffffff0000000000000000000000000060a64401000000a8966402720d000050f3cc0fd0f3cc0f000000000700000001000000000000000000000000000000000000000800000000000001000000000000ac440000ac4407000000000000000000000000000000000000000000000000000000000000000000803f0000000002000000c8d35e25d4d35e25d4d35e250000000000000000909d211a000000000000000001010000d0ada20d710d0000070000005e010000e60000007300000000000000aecc5a0600000000e95f74710000000004000000ffffffff000000000000000000000000000000000000000000000000000000000000000000000000000000000000000000000000bdbf028400000000ffffffffffffffff0400000000000000ffffffff00000000000000000000000019000000322c740600000000745f74060000000004000000ffffffff00000000000000000000000000000000000000000000000000000000000000000000000000000000000000000000000031be028400000000ffffffffffffffff0400000000000000ffffffff00000000000000000000000000c0a74401000000a8966402730d0000100ecd0f500ecd0f070000000700000001000000000000000000000000000000000000000800000000000001000000000060ad440060ad4408000000000000000000000000000000000000000000000000000000000000000000803f000000000100000038d45e2544d45e2544d45e250000000000000000909d211a000000000000000001010000d0ada20d720d0000080000005e010000e60000007300000005000000d622740600000000905934060000000004000000ffffffff00000000000000000000000000000000000000000000000000000000000000000000000000000000000000000000000055b9028400000000ffffffffffffffff040000000e000000ffffffff000000000000000000000000000000005aca5a06000000001d5974710000000004000000ffffffff000000000000000000000000000000000000000000000000000000000000000000000000000000000000000000000000c9b9028400000000ffffffffffffffff0400000000000000ffffffff0000000000000000000000000020a94401000000a8966402740d000090c1cc0fd0c1cc0f0600000007000000010000000000000000000000000000000000000008000000000000010000000000c0ae4400c0ae4409000000000000000000000000000000000000000000000000000000000000000000803f0000000001000000b8d45e25c4d45e25c4d45e250000000000000000909d211a000000000000000001010000d0ada20d730d0000090000005e010000e600000073000000000000007ecb5a0600000000395874710000000004000000ffffffff000000000000000000000000000000000000000000000000000000000000000000000000000000000000000000000000edb8028400000000ffffffffffffffff0400000000000000ffffffff00000000000000000000000019000000c228740600000000845b74060000000004000000ffffffff00000000000000000000000000000000000000000000000000000000000000000000000000000000000000000000000061bb028400000000ffffffffffffffff0400000000000000ffffffff0000000000000000000000000080aa4401000000a8966402750d000010ffcc0f1000cd0f0700000007000000010000000000000000000000000000000000000008000000000000010000000000c0b24400c0b2440a000000000000000000000000000000000000000000000000000000000000000000803f000000000100000028d45e2534d45e2534d45e250000000000000000909d211a000000000000000001010000d0ada20d740d00000a00000090010000090100008200000000000000e6a94a0600000000a15a74f20000000004000000ffffffff00000000000000000000000000000000000000000000000000000000000000000000000000000000000000000000000085ba028400000000ffffffffffffffff0400000000000000ffffffff000000000000000000000000190000006a297406000000002c5a74060000000004000000ffffffff000000000000000000000000000000000000000000000000000000000000000000000000000000000000000000000000f9ba028400000000ffffffffffffffff0400000000000000ffffffff00000000000000000000000000e0ab4401000000a8966402760d00005011cd0f9011cd0f000000000700000001000000000000000000000000000000000000000800000000000001000000000040b2440040b2440b000000000000000000000000000000000000000000000000000000000000000000803f000000000100000018d55e2524d55e2524d55e250000000000000000909d211a000000000000000001010000d0ada20d750d00000b000000900100000901000082000000000000000ea64a0600000000495574f20000000004000000ffffffff0000000000000000000000000000000000000000000000000000000000000000000000000000000000000000000000001db4028400000000ffffffffffffffff0400000000000000ffffffff000000000000000000000000190000009227740600000000d45474060000000004000000ffffffff00000000000000000000000000000000000000000000000000000000000000000000000000000000000000000000000091b4028400000000ffffffffffffffff0400000000000000ffffffff0000000000000000000000000000ad4401000000a8966402770d000050f3cc0f90f3cc0f060000000700000001000000000000000000000000000000000000000800000000000001000000000000b5440000b5440c000000000000000000000000000000000000000000000000000000000000000000803f0000000000000000d8d45e25e4d45e25e4d45e250000000000000000909d211a000000000000000001010000d0ada20d760d00000c00000090010000090100008200000009000000b674740600000000f057f4040000000004000000ffffffff000000000000000000000000000000000000000000000000000000000000000000000000000000000000000000000000b5b7028400000000ffffffffffffffff0400000000000000ffffffff000000000000000000000000000000003aa44a06000000007d5774f20000000004000000ffffffff00000000000000000000000000000000000000000000000000000000000000000000000000000000000000000000000029b6028400000000ffffffffffffffff0400000000000000ffffffff00000000000000000000000000c0af4401000000a8966402780d000050f7cc0fd0f7cc0f0000000007000000010000000000000000000000000000000000000008000000000000010000000000e0b74400e0b7440d000000000000000000000000000000000000000000000000000000000000000000803f0000000000000000a8d45e25b4d45e25b4d45e250000000000000000909d211a000000000000000001010000d0ada20d770d00000d000000c2010000270100009600000000000000de023a06000000009a5174770000000004000000ffffffff0000000000000000000000000000000000000000000000000000000000000000000000000000000000000000000000004db1028400000000ffffffffffffffff0400000000000000ffffffff00000000000000000000000019000000a222740600000000e45174060000000004000000ffffffff000000000000000000000000000000000000000000000000000000000000000000000000000000000000000000000000c1b1028400000000ffffffffffffffff0400000000000000ffffffff0000000000000000000000000080b24401000000a8966402790d0000d001cd0f5002cd0f0000000007000000010000000000000000000000000000000000000008000000000000010000000000c0ba4400c0ba440e000000000000000000000000000000000000000000000000000000000000000000803f000000000000000058cf5e2564cf5e2564cf5e250000000000000000909d211a000000000000000001010000d0ada20d780d00000e000000c201000027010000960000000000000046033a0600000000025074770000000004000000ffffffff000000000000000000000000000000000000000000000000000000000000000000000000000000000000000000000000e5b0028400000000ffffffffffffffff0400000000000000ffffffff00000000000000000000000019000000ca207406000000008c5374060000000004000000ffffffff00000000000000000000000000000000000000000000000000000000000000000000000000000000000000000000000059b3028400000000ffffffffffffffff0400000000000000ffffffff0000000000000000000000000040b54401000000a89664027a0d0000d001cd0f1002cd0f070000000700000001000000000000000000000000000000000000000800000000000001000000000080bd440080bd440f000000000000000000000000000000000000000000000000000000000000000000803f000000000000000018d15e2524d15e2524d15e250000000000000000909d211a000000000000000001010000d0ada20d790d00000f000000c2010000270100009600000004000000ee01770600000000a852741f0000000004000000ffffffff0000000000000000000000000000000000000000000000000000000000000000000000000000000000000000000000007db2028400000000ffffffffffffffff0400000000000000ffffffff0000000000000000000000000000000072013a0600000000365274770000000004000000ffffffff000000000000000000000000000000000000000000000000000000000000000000000000000000000000000000000000f1b2028400000000ffffffffffffffff0400000000000000ffffffff0000000000000000000000000000b84401000000</t>
  </si>
  <si>
    <t>#31|CarDef_Citroen_Survolt|4348454154454E47494E45030000003857ED2500000000E8170000a89664027b0d000050f3cc0fd0f3cc0f0000000007000000010000000000000000000000000000000000000008000000000000010000000000608a4400608a4401000000000000000000000000000000000000000000000000000000000000000000803f000000000400000028d35e2534d35e2534d35e2500000000000000001093211a000000000000000001010000d0c4f30dffffffff01000000fa000000a500000055000000000000003e997b0600000000784a747b0000000004000000ffffffff0000000000000000000000000000000000000000000000000000000000000000000000000000000000000000000000002da5028400000000ffffffffffffffff0400000000000000ffffffff000000000000000000000000190000008236740600000000c44574060000000004000000ffffffff000000000000000000000000000000000000000000000000000000000000000000000000000000000000000000000000a1a5028400000000ffffffffffffffff0400000000000000ffffffff00000000000000000000000000608a4400000000a89664027c0d000050cbcc0fd0cbcc0f0700000007000000010000000000000000000000000000000000000008000000000000010000000000008f4400008f4402000000000000000000000000000000000000000000000000000000000000000000803f0000000004000000f8d35e2504d45e2504d45e2500000000000000001093211a000000000000000001010000d0c4f30d7b0d000002000000fa000000a50000005500000000000000a6977b0600000000e044747b0000000004000000ffffffff000000000000000000000000000000000000000000000000000000000000000000000000000000000000000000000000c5a4028400000000ffffffffffffffff0400000000000000ffffffff000000000000000000000000190000002a377406000000006c4474060000000004000000ffffffff00000000000000000000000000000000000000000000000000000000000000000000000000000000000000000000000039a7028400000000ffffffffffffffff0400000000000000ffffffff00000000000000000000000000408c4400000000a89664027d0d000010c9cc0f50c9cc0f06000000070000000100000000000000000000000000000000000000080000000000000100000000000091440000914403000000000000000000000000000000000000000000000000000000000000000000803f000000000400000038d35e2544d35e2544d35e2500000000000000001093211a000000000000000001010000d0c4f30d7c0d000003000000fa000000a50000005500000000000000ce957b06000000008846747b0000000004000000ffffffff0000000000000000000000000000000000000000000000000000000000000000000000000000000000000000000000005da6028400000000ffffffffffffffff0400000000000000ffffffff000000000000000000000000190000005235740600000000144674060000000004000000ffffffff000000000000000000000000000000000000000000000000000000000000000000000000000000000000000000000000d1a6028400000000ffffffffffffffff0400000000000000ffffffff00000000000000000000000000208e4401000000a89664027e0d00001009cd0f5009cd0f0000000007000000010000000000000000000000000000000000000008000000000000010000000000e0924400e0924404000000000000000000000000000000000000000000000000000000000000000000803f000000000200000048d35e2554d35e2554d35e2500000000000000001093211a000000000000000001010000d0c4f30d7d0d000004000000fa000000a50000005500000005000000763a740600000000304134060000000004000000ffffffff000000000000000000000000000000000000000000000000000000000000000000000000000000000000000000000000f5a1028400000000ffffffffffffffff0400000001000000ffffffff00000000000000000000000000000000fa937b0600000000bc40747b0000000004000000ffffffff00000000000000000000000000000000000000000000000000000000000000000000000000000000000000000000000069a0028400000000ffffffffffffffff0400000000000000ffffffff0000000000000000000000000000904401000000a89664027f0d000050c6cc0f90c6cc0f0600000007000000010000000000000000000000000000000000000008000000000000010000000000c0974400c0974405000000000000000000000000000000000000000000000000000000000000000000803f000000000200000078d45e2584d45e2584d45e2500000000000000001093211a000000000000000001010000d0c4f30d7e0d0000050000002c010000c800000064000000000000009e706b0600000000d84374fc0000000004000000ffffffff0000000000000000000000000000000000000000000000000000000000000000000000000000000000000000000000008da3028400000000ffffffffffffffff0400000000000000ffffffff000000000000000000000000190000006230740600000000244374060000000004000000ffffffff00000000000000000000000000000000000000000000000000000000000000000000000000000000000000000000000001a2028400000000ffffffffffffffff0400000000000000ffffffff00000000000000000000000000e0914401000000a8966402800d000050f7cc0f90f7cc0f00000000070000000100000000000000000000000000000000000000080000000000000100000000006097440060974406000000000000000000000000000000000000000000000000000000000000000000803f0000000002000000f8d45e2504d55e2504d55e2500000000000000001093211a000000000000000001010000d0c4f30d7f0d0000060000002c010000c8000000640000000000000006716b0600000000404274fc0000000004000000ffffffff000000000000000000000000000000000000000000000000000000000000000000000000000000000000000000000000259d028400000000ffffffffffffffff0400000000000000ffffffff000000000000000000000000190000008a0e740600000000cc7d74060000000004000000ffffffff000000000000000000000000000000000000000000000000000000000000000000000000000000000000000000000000999d028400000000ffffffffffffffff0400000000000000ffffffff00000000000000000000000000a0934401000000a8966402810d000050f3cc0f90f3cc0f0700000007000000010000000000000000000000000000000000000008000000000000010000000000009a4400009a4407000000000000000000000000000000000000000000000000000000000000000000803f000000000200000098d45e25a4d45e25a4d45e2500000000000000001093211a000000000000000001010000d0c4f30d800d0000070000002c010000c80000006400000000000000ae4f6b0600000000e87c74fc0000000004000000ffffffff000000000000000000000000000000000000000000000000000000000000000000000000000000000000000000000000bd9c028400000000ffffffffffffffff0400000000000000ffffffff00000000000000000000000019000000320f740600000000747c74060000000004000000ffffffff000000000000000000000000000000000000000000000000000000000000000000000000000000000000000000000000319f028400000000ffffffffffffffff0400000000000000ffffffff0000000000000000000000000040964401000000a8966402820d0000100ecd0f900ecd0f0000000007000000010000000000000000000000000000000000000008000000000000010000000000c09c4400c09c4408000000000000000000000000000000000000000000000000000000000000000000803f000000000100000008d55e2514d55e2514d55e2500000000000000001093211a000000000000000001010000d0c4f30d810d0000080000002c010000c80000006400000005000000d605740600000000907e34060000000004000000ffffffff000000000000000000000000000000000000000000000000000000000000000000000000000000000000000000000000559e028400000000ffffffffffffffff040000000e000000ffffffff000000000000000000000000000000005a4d6b06000000001c7e74fc0000000004000000ffffffff000000000000000000000000000000000000000000000000000000000000000000000000000000000000000000000000c99e028400000000ffffffffffffffff0400000000000000ffffffff00000000000000000000000000e0984401000000a8966402830d00005011cd0f9011cd0f0600000007000000010000000000000000000000000000000000000008000000000000010000000000609f4400609f4409000000000000000000000000000000000000000000000000000000000000000000803f0000000001000000b8d55e25c4d55e25c4d55e2500000000000000001093211a000000000000000001010000d0c4f30d820d0000090000002c010000c800000064000000000000007e4a6b0600000000387974fc0000000004000000ffffffff000000000000000000000000000000000000000000000000000000000000000000000000000000000000000000000000ed99028400000000ffffffffffffffff0400000000000000ffffffff00000000000000000000000019000000c20b740600000000847874060000000004000000ffffffff0000000000000000000000000000000000000000000000000000000000000000000000000000000000000000000000006198028400000000ffffffffffffffff0400000000000000ffffffff00000000000000000000000000809b4401000000a8966402840d0000d001cd0f5002cd0f060000000700000001000000000000000000000000000000000000000800000000000001000000000080a4440080a4440a000000000000000000000000000000000000000000000000000000000000000000803f000000000100000058d55e2564d55e2564d55e2500000000000000001093211a000000000000000001010000d0c4f30d830d00000a0000005e010000e60000007300000000000000e6e85a0600000000a17b74710000000004000000ffffffff000000000000000000000000000000000000000000000000000000000000000000000000000000000000000000000000859b028400000000ffffffffffffffff0400000000000000ffffffff000000000000000000000000190000006a087406000000002c7b74060000000004000000ffffffff000000000000000000000000000000000000000000000000000000000000000000000000000000000000000000000000f99b028400000000ffffffffffffffff0400000000000000ffffffff00000000000000000000000000209e4401000000a8966402850d0000d0c3cc0f90c4cc0f0000000007000000010000000000000000000000000000000000000008000000000000010000000000c0a54400c0a5440b000000000000000000000000000000000000000000000000000000000000000000803f0000000001000000f8d55e2504d65e2504d65e2500000000000000001093211a000000000000000001010000d0c4f30d840d00000b0000005e010000e600000073000000000000000ee95a0600000000497a74710000000004000000ffffffff0000000000000000000000000000000000000000000000000000000000000000000000000000000000000000000000001d95028400000000ffffffffffffffff0400000000000000ffffffff000000000000000000000000190000009206740600000000d47574060000000004000000ffffffff0000000000000000000000000000000000000000000000000000000000000000000000000000000000000000000000009195028400000000ffffffffffffffff0400000000000000ffffffff00000000000000000000000000e0a04401000000a8966402860d000050f7cc0f90f7cc0f0700000007000000010000000000000000000000000000000000000008000000000000010000000000c0a74400c0a7440c000000000000000000000000000000000000000000000000000000000000000000803f0000000000000000c8d55e25d4d55e25d4d55e2500000000000000001093211a000000000000000001010000d0c4f30d850d00000c0000005e010000e60000007300000009000000b657740600000000f074f4040000000004000000ffffffff000000000000000000000000000000000000000000000000000000000000000000000000000000000000000000000000b594028400000000ffffffffffffffff0400000000000000ffffffff000000000000000000000000000000003ae75a06000000007d7474710000000004000000ffffffff0000000000000000000000000000000000000000000000000000000000000000000000000000000000000000000000002997028400000000ffffffffffffffff0400000000000000ffffffff00000000000000000000000000e0a24401000000a8966402870d000050f7cc0fd0f7cc0f0600000007000000010000000000000000000000000000000000000008000000000000010000000000e0a94400e0a9440d000000000000000000000000000000000000000000000000000000000000000000803f000000000000000028d55e2534d55e2534d55e2500000000000000001093211a000000000000000001010000d0c4f30d860d00000d0000005e010000e60000007300000000000000dee55a0600000000997674710000000004000000ffffffff0000000000000000000000000000000000000000000000000000000000000000000000000000000000000000000000004d96028400000000ffffffffffffffff0400000000000000ffffffff00000000000000000000000019000000a205740600000000e47674060000000004000000ffffffff000000000000000000000000000000000000000000000000000000000000000000000000000000000000000000000000c196028400000000ffffffffffffffff0400000000000000ffffffff00000000000000000000000000e0a44401000000a8966402880d000050f3cc0fd0f3cc0f0000000007000000010000000000000000000000000000000000000008000000000000010000000000e0ab4400e0ab440e000000000000000000000000000000000000000000000000000000000000000000803f0000000000000000a8d05e25b4d05e25b4d05e2500000000000000001093211a000000000000000001010000d0c4f30d870d00000e0000005e010000e6000000730000000000000046e25a0600000000017174710000000004000000ffffffff000000000000000000000000000000000000000000000000000000000000000000000000000000000000000000000000e591028400000000ffffffffffffffff0400000000000000ffffffff00000000000000000000000019000000ca037406000000008c7074060000000004000000ffffffff0000000000000000000000000000000000000000000000000000000000000000000000000000000000000000000000005990028400000000ffffffffffffffff0400000000000000ffffffff00000000000000000000000000e0a64401000000a8966402890d000050cbcc0f90cbcc0f060000000700000001000000000000000000000000000000000000000800000000000001000000000020ae440020ae440f000000000000000000000000000000000000000000000000000000000000000000803f0000000000000000f8d15e2504d25e2504d25e2500000000000000001093211a000000000000000001010000d0c4f30d880d00000f00000090010000090100008200000004000000ee20770600000000a873741f0000000004000000ffffffff0000000000000000000000000000000000000000000000000000000000000000000000000000000000000000000000007d93028400000000ffffffffffffffff0400000000000000ffffffff0000000000000000000000000000000072804a0600000000357374f20000000004000000ffffffff000000000000000000000000000000000000000000000000000000000000000000000000000000000000000000000000f193028400000000ffffffffffffffff0400000000000000ffffffff0000000000000000000000000000a94401000000</t>
  </si>
  <si>
    <t>#32|CarDef_Lotus_Evora_Enduro_GT|4348454154454E47494E45030000003876ED2500000000E8170000a89664028a0d0000d0facc0f50fbcc0f0000000007000000010000000000000000000000000000000000000008000000000000010000000000008e4400008e4401000000000000000000000000000000000000000000000000000000000000000000803f0000000004000000c8d45e25d4d45e25d4d45e250000000000000000d061211a00000000000000000101000030e9ee02ffffffff01000000fa000000a500000055000000000000003eb87b0600000000786b747b0000000004000000ffffffff0000000000000000000000000000000000000000000000000000000000000000000000000000000000000000000000002d8a028400000000ffffffffffffffff0400000000000000ffffffff000000000000000000000000190000008219740600000000c46a74060000000004000000ffffffff000000000000000000000000000000000000000000000000000000000000000000000000000000000000000000000000a18a028400000000ffffffffffffffff0400000000000000ffffffff00000000000000000000000000008e4400000000a89664028b0d0000d0facc0fd0fbcc0f00000000070000000100000000000000000000000000000000000000080000000000000100000000008092440080924402000000000000000000000000000000000000000000000000000000000000000000803f0000000004000000e8d45e25f4d45e25f4d45e250000000000000000d061211a00000000000000000101000030e9ee028a0d000002000000fa000000a50000005500000000000000a6b67b0600000000e065747b0000000004000000ffffffff000000000000000000000000000000000000000000000000000000000000000000000000000000000000000000000000c585028400000000ffffffffffffffff0400000000000000ffffffff000000000000000000000000190000002a167406000000006c6574060000000004000000ffffffff0000000000000000000000000000000000000000000000000000000000000000000000000000000000000000000000003984028400000000ffffffffffffffff0400000000000000ffffffff00000000000000000000000000a08f4400000000a89664028c0d000050f3cc0fd0f3cc0f07000000070000000100000000000000000000000000000000000000080000000000000100000000002094440020944403000000000000000000000000000000000000000000000000000000000000000000803f000000000400000068d45e2574d45e2574d45e250000000000000000d061211a00000000000000000101000030e9ee028b0d0000030000002c010000c80000006400000000000000ce546b0600000000886774fc0000000004000000ffffffff0000000000000000000000000000000000000000000000000000000000000000000000000000000000000000000000005d87028400000000ffffffffffffffff0400000000000000ffffffff000000000000000000000000190000005214740600000000146774060000000004000000ffffffff000000000000000000000000000000000000000000000000000000000000000000000000000000000000000000000000d187028400000000ffffffffffffffff0400000000000000ffffffff0000000000000000000000000040914401000000a89664028d0d000050cbcc0f90cbcc0f0600000007000000010000000000000000000000000000000000000008000000000000010000000000e0954400e0954404000000000000000000000000000000000000000000000000000000000000000000803f000000000200000088d45e2594d45e2594d45e250000000000000000d061211a00000000000000000101000030e9ee028c0d0000040000002c010000c80000006400000005000000761d740600000000306634060000000004000000ffffffff000000000000000000000000000000000000000000000000000000000000000000000000000000000000000000000000f586028400000000ffffffffffffffff0400000001000000ffffffff00000000000000000000000000000000fa526b0600000000bc6174fc0000000004000000ffffffff0000000000000000000000000000000000000000000000000000000000000000000000000000000000000000000000006981028400000000ffffffffffffffff0400000000000000ffffffff00000000000000000000000000e0924401000000a89664028e0d00001009cd0f5009cd0f0700000007000000010000000000000000000000000000000000000008000000000000010000000000809a4400809a4405000000000000000000000000000000000000000000000000000000000000000000803f000000000200000068d55e2574d55e2574d55e250000000000000000d061211a00000000000000000101000030e9ee028d0d0000050000005e010000e600000073000000000000009ef35a0600000000d96074710000000004000000ffffffff0000000000000000000000000000000000000000000000000000000000000000000000000000000000000000000000008d80028400000000ffffffffffffffff0400000000000000ffffffff000000000000000000000000190000006213740600000000246074060000000004000000ffffffff0000000000000000000000000000000000000000000000000000000000000000000000000000000000000000000000000183028400000000ffffffffffffffff0400000000000000ffffffff0000000000000000000000000080944401000000a89664028f0d0000d0c3cc0f10c4cc0f0000000007000000010000000000000000000000000000000000000008000000000000010000000000009a4400009a4406000000000000000000000000000000000000000000000000000000000000000000803f0000000002000000d8d55e25e4d55e25e4d55e250000000000000000d061211a00000000000000000101000030e9ee028e0d0000060000005e010000e6000000730000000000000006f05a0600000000416374710000000004000000ffffffff0000000000000000000000000000000000000000000000000000000000000000000000000000000000000000000000002582028400000000ffffffffffffffff0400000000000000ffffffff000000000000000000000000190000008a11740600000000cc6274060000000004000000ffffffff0000000000000000000000000000000000000000000000000000000000000000000000000000000000000000000000009982028400000000ffffffffffffffff0400000000000000ffffffff0000000000000000000000000040964401000000a8966402900d000050f3cc0fd0f3cc0f0000000007000000010000000000000000000000000000000000000008000000000000010000000000809c4400809c4407000000000000000000000000000000000000000000000000000000000000000000803f000000000200000008d65e2514d65e2514d65e250000000000000000d061211a00000000000000000101000030e9ee028f0d0000070000005e010000e60000007300000000000000ae0e5a0600000000e99d74710000000004000000ffffffff000000000000000000000000000000000000000000000000000000000000000000000000000000000000000000000000bd7d028400000000ffffffffffffffff0400000000000000ffffffff0000000000000000000000001900000032ee740600000000749d74060000000004000000ffffffff000000000000000000000000000000000000000000000000000000000000000000000000000000000000000000000000317c028400000000ffffffffffffffff0400000000000000ffffffff00000000000000000000000000a0984401000000a8966402910d0000d001cd0f1002cd0f0700000007000000010000000000000000000000000000000000000008000000000000010000000000e09e4400e09e4408000000000000000000000000000000000000000000000000000000000000000000803f000000000100000048d55e2554d55e2554d55e250000000000000000d061211a00000000000000000101000030e9ee02900d00000800000090010000090100008200000005000000d6e4740600000000909f34060000000004000000ffffffff000000000000000000000000000000000000000000000000000000000000000000000000000000000000000000000000557f028400000000ffffffffffffffff040000000e000000ffffffff000000000000000000000000000000005a6c4a06000000001d9f74f20000000004000000ffffffff000000000000000000000000000000000000000000000000000000000000000000000000000000000000000000000000c97f028400000000ffffffffffffffff0400000000000000ffffffff00000000000000000000000000009b4401000000a8966402920d000010ffcc0fd0ffcc0f060000000700000001000000000000000000000000000000000000000800000000000001000000000040a1440040a14409000000000000000000000000000000000000000000000000000000000000000000803f000000000100000078d55e2584d55e2584d55e250000000000000000d061211a00000000000000000101000030e9ee02910d000009000000900100000901000082000000000000007e6d4a0600000000399e74f20000000004000000ffffffff000000000000000000000000000000000000000000000000000000000000000000000000000000000000000000000000ed7e028400000000ffffffffffffffff0400000000000000ffffffff00000000000000000000000019000000c2ea740600000000849974060000000004000000ffffffff0000000000000000000000000000000000000000000000000000000000000000000000000000000000000000000000006179028400000000ffffffffffffffff0400000000000000ffffffff00000000000000000000000000609d4401000000a8966402930d0000d001cd0f1002cd0f060000000700000001000000000000000000000000000000000000000800000000000001000000000020a6440020a6440a000000000000000000000000000000000000000000000000000000000000000000803f0000000001000000b8d65e25c4d65e25c4d65e250000000000000000d061211a00000000000000000101000030e9ee02920d00000a000000c2010000270100009600000000000000e6cb3a0600000000a29874770000000004000000ffffffff0000000000000000000000000000000000000000000000000000000000000000000000000000000000000000000000008578028400000000ffffffffffffffff0400000000000000ffffffff000000000000000000000000190000006aeb7406000000002c9874060000000004000000ffffffff000000000000000000000000000000000000000000000000000000000000000000000000000000000000000000000000f978028400000000ffffffffffffffff0400000000000000ffffffff00000000000000000000000000c09f4401000000a8966402940d000050c6cc0f90c6cc0f0000000007000000010000000000000000000000000000000000000008000000000000010000000000e0a64400e0a6440b000000000000000000000000000000000000000000000000000000000000000000803f000000000100000088d65e2594d65e2594d65e250000000000000000d061211a00000000000000000101000030e9ee02930d00000b000000c20100002701000096000000000000000ec83a06000000004a9b74770000000004000000ffffffff0000000000000000000000000000000000000000000000000000000000000000000000000000000000000000000000001d7a028400000000ffffffffffffffff0400000000000000ffffffff0000000000000000000000001900000092e9740600000000d49a74060000000004000000ffffffff000000000000000000000000000000000000000000000000000000000000000000000000000000000000000000000000917a028400000000ffffffffffffffff0400000000000000ffffffff0000000000000000000000000000a24401000000a8966402950d000050f3cc0fd0f3cc0f000000000700000001000000000000000000000000000000000000000800000000000001000000000080ab440080ab440c000000000000000000000000000000000000000000000000000000000000000000803f000000000000000098d65e25a4d65e25a4d65e250000000000000000d061211a00000000000000000101000030e9ee02940d00000c000000c2010000270100009600000009000000b69e740600000000f095b4050000000004000000ffffffff000000000000000000000000000000000000000000000000000000000000000000000000000000000000000000000000b575028400000000ffffffffffffffff0400000000000000ffffffff000000000000000000000000000000003ac63a06000000007e9574770000000004000000ffffffff0000000000000000000000000000000000000000000000000000000000000000000000000000000000000000000000002974028400000000ffffffffffffffff0400000000000000ffffffff0000000000000000000000000080a64401000000a8966402960d000010ffcc0f1000cd0f070000000700000001000000000000000000000000000000000000000800000000000001000000000020b0440020b0440d000000000000000000000000000000000000000000000000000000000000000000803f000000000000000058d65e2564d65e2564d65e250000000000000000d061211a00000000000000000101000030e9ee02950d00000d000000f40100004a010000a500000000000000de242906000000009a9774e80000000004000000ffffffff0000000000000000000000000000000000000000000000000000000000000000000000000000000000000000000000004d77028400000000ffffffffffffffff0400000000000000ffffffff00000000000000000000000019000000a2e4740600000000e49774060000000004000000ffffffff000000000000000000000000000000000000000000000000000000000000000000000000000000000000000000000000c177028400000000ffffffffffffffff0400000000000000ffffffff0000000000000000000000000000ab4401000000a8966402970d0000d0facc0f50fbcc0f0600000007000000010000000000000000000000000000000000000008000000000000010000000000c0b44400c0b4440e000000000000000000000000000000000000000000000000000000000000000000803f000000000000000008d25e2514d25e2514d25e250000000000000000d061211a00000000000000000101000030e9ee02960d00000e000000f40100004a010000a5000000000000004625290600000000029674e80000000004000000ffffffff000000000000000000000000000000000000000000000000000000000000000000000000000000000000000000000000e576028400000000ffffffffffffffff0400000000000000ffffffff00000000000000000000000019000000cae27406000000008c9174060000000004000000ffffffff0000000000000000000000000000000000000000000000000000000000000000000000000000000000000000000000005971028400000000ffffffffffffffff0400000000000000ffffffff0000000000000000000000000080af4401000000a8966402980d000010c9cc0f50c9cc0f060000000700000001000000000000000000000000000000000000000800000000000001000000000080b9440080b9440f000000000000000000000000000000000000000000000000000000000000000000803f000000000000000018d35e2524d35e2524d35e250000000000000000d061211a00000000000000000101000030e9ee02970d00000f000000260200006d010000b400000004000000eec3770600000000a890741f0000000004000000ffffffff0000000000000000000000000000000000000000000000000000000000000000000000000000000000000000000000007d70028400000000ffffffffffffffff0400000000000000ffffffff0000000000000000000000000000000072831906000000003790746d0000000004000000ffffffff000000000000000000000000000000000000000000000000000000000000000000000000000000000000000000000000f170028400000000ffffffffffffffff0400000000000000ffffffff0000000000000000000000000020b44401000000</t>
  </si>
  <si>
    <t>#33|CarDef_Mazda_Furai|4348454154454E47494E45030000003819ED2500000000E8170000a8966402990d0000d0c3cc0f10c4cc0f0000000007000000010000000000000000000000000000000000000008000000000000010000000000c08f4400c08f4401000000000000000000000000000000000000000000000000000000000000000000803f0000000004000000a8d55e25b4d55e25b4d55e25000000000000000090c7211a00000000000000000101000078e9e706ffffffff01000000fa000000a500000055000000000000003ed77b06000000007804747b0000000004000000ffffffff0000000000000000000000000000000000000000000000000000000000000000000000000000000000000000000000002de7028400000000ffffffffffffffff0400000000000000ffffffff000000000000000000000000190000008274740600000000c40774060000000004000000ffffffff000000000000000000000000000000000000000000000000000000000000000000000000000000000000000000000000a1e7028400000000ffffffffffffffff0400000000000000ffffffff00000000000000000000000000c08f4400000000a89664029a0d0000d001cd0f1002cd0f0700000007000000010000000000000000000000000000000000000008000000000000010000000000c0944400c0944402000000000000000000000000000000000000000000000000000000000000000000803f000000000400000098d55e25a4d55e25a4d55e25000000000000000090c7211a00000000000000000101000078e9e706990d000002000000fa000000a50000005500000000000000a6d57b0600000000e006747b0000000004000000ffffffff000000000000000000000000000000000000000000000000000000000000000000000000000000000000000000000000c5e6028400000000ffffffffffffffff0400000000000000ffffffff000000000000000000000000190000002a757406000000006c0674060000000004000000ffffffff00000000000000000000000000000000000000000000000000000000000000000000000000000000000000000000000039e1028400000000ffffffffffffffff0400000000000000ffffffff00000000000000000000000000e0914400000000a89664029b0d00001009cd0f5009cd0f00000000070000000100000000000000000000000000000000000000080000000000000100000000000097440000974403000000000000000000000000000000000000000000000000000000000000000000803f0000000004000000e8d55e25f4d55e25f4d55e25000000000000000090c7211a00000000000000000101000078e9e7069a0d0000030000002c010000c80000006400000000000000ce336b0600000000880074fc0000000004000000ffffffff0000000000000000000000000000000000000000000000000000000000000000000000000000000000000000000000005de0028400000000ffffffffffffffff0400000000000000ffffffff000000000000000000000000190000005273740600000000140074060000000004000000ffffffff000000000000000000000000000000000000000000000000000000000000000000000000000000000000000000000000d1e0028400000000ffffffffffffffff0400000000000000ffffffff0000000000000000000000000000944401000000a89664029c0d000010c9cc0f50c9cc0f06000000070000000100000000000000000000000000000000000000080000000000000100000000002099440020994404000000000000000000000000000000000000000000000000000000000000000000803f000000000200000038d55e2544d55e2544d55e25000000000000000090c7211a00000000000000000101000078e9e7069b0d0000040000002c010000c800000064000000050000007678740600000000300334060000000004000000ffffffff000000000000000000000000000000000000000000000000000000000000000000000000000000000000000000000000f5e3028400000000ffffffffffffffff0400000001000000ffffffff00000000000000000000000000000000fa316b0600000000bc0274fc0000000004000000ffffffff00000000000000000000000000000000000000000000000000000000000000000000000000000000000000000000000069e2028400000000ffffffffffffffff0400000000000000ffffffff0000000000000000000000000020964401000000a89664029d0d000050f7cc0f90f7cc0f0700000007000000010000000000000000000000000000000000000008000000000000010000000000609e4400609e4405000000000000000000000000000000000000000000000000000000000000000000803f0000000002000000c8d65e25d4d65e25d4d65e25000000000000000090c7211a00000000000000000101000078e9e7069c0d0000050000005e010000e600000073000000000000009eae5a0600000000d93d74710000000004000000ffffffff0000000000000000000000000000000000000000000000000000000000000000000000000000000000000000000000008ddd028400000000ffffffffffffffff0400000000000000ffffffff00000000000000000000000019000000624e740600000000243d74060000000004000000ffffffff00000000000000000000000000000000000000000000000000000000000000000000000000000000000000000000000001dc028400000000ffffffffffffffff0400000000000000ffffffff0000000000000000000000000040984401000000a89664029e0d000050f7cc0f90f7cc0f0000000007000000010000000000000000000000000000000000000008000000000000010000000000809e4400809e4406000000000000000000000000000000000000000000000000000000000000000000803f000000000200000028d65e2534d65e2534d65e25000000000000000090c7211a00000000000000000101000078e9e7069d0d0000060000005e010000e6000000730000000000000006af5a0600000000413c74710000000004000000ffffffff00000000000000000000000000000000000000000000000000000000000000000000000000000000000000000000000025df028400000000ffffffffffffffff0400000000000000ffffffff000000000000000000000000190000008a4c740600000000cc3f74060000000004000000ffffffff00000000000000000000000000000000000000000000000000000000000000000000000000000000000000000000000099df028400000000ffffffffffffffff0400000000000000ffffffff00000000000000000000000000a09a4401000000a89664029f0d000050f3cc0f90f3cc0f0700000007000000010000000000000000000000000000000000000008000000000000010000000000c0a14400c0a14407000000000000000000000000000000000000000000000000000000000000000000803f000000000200000008d75e2514d75e2514d75e25000000000000000090c7211a00000000000000000101000078e9e7069e0d00000700000090010000090100008200000000000000aecd4a0600000000e93e74f20000000004000000ffffffff000000000000000000000000000000000000000000000000000000000000000000000000000000000000000000000000bdde028400000000ffffffffffffffff0400000000000000ffffffff00000000000000000000000019000000324d740600000000743e74060000000004000000ffffffff00000000000000000000000000000000000000000000000000000000000000000000000000000000000000000000000031d9028400000000ffffffffffffffff0400000000000000ffffffff00000000000000000000000000c09d4401000000a8966402a00d000010ffcc0f1000cd0f0000000007000000010000000000000000000000000000000000000008000000000000010000000000e0a44400e0a44408000000000000000000000000000000000000000000000000000000000000000000803f000000000100000068d65e2574d65e2574d65e25000000000000000090c7211a00000000000000000101000078e9e7069f0d00000800000090010000090100008200000005000000d643740600000000903834060000000004000000ffffffff00000000000000000000000000000000000000000000000000000000000000000000000000000000000000000000000055d8028400000000ffffffffffffffff040000000e000000ffffffff000000000000000000000000000000005acb4a06000000001d3874f20000000004000000ffffffff000000000000000000000000000000000000000000000000000000000000000000000000000000000000000000000000c9d8028400000000ffffffffffffffff0400000000000000ffffffff00000000000000000000000000e0a04401000000a8966402a10d000050c6cc0f90c6cc0f060000000700000001000000000000000000000000000000000000000800000000000001000000000020a8440020a84409000000000000000000000000000000000000000000000000000000000000000000803f0000000001000000f8d65e2504d75e2504d75e25000000000000000090c7211a00000000000000000101000078e9e706a00d000009000000c20100002701000096000000000000007e683a06000000003a3b74770000000004000000ffffffff000000000000000000000000000000000000000000000000000000000000000000000000000000000000000000000000eddb028400000000ffffffffffffffff0400000000000000ffffffff00000000000000000000000019000000c249740600000000843a74060000000004000000ffffffff00000000000000000000000000000000000000000000000000000000000000000000000000000000000000000000000061da028400000000ffffffffffffffff0400000000000000ffffffff0000000000000000000000000000a44401000000a8966402a20d000050cbcc0f90cbcc0f0700000007000000010000000000000000000000000000000000000008000000000000010000000000c0ad4400c0ad440a000000000000000000000000000000000000000000000000000000000000000000803f000000000100000038d65e2544d65e2544d65e25000000000000000090c7211a00000000000000000101000078e9e706a10d00000a000000c2010000270100009600000000000000e6663a0600000000a23574770000000004000000ffffffff00000000000000000000000000000000000000000000000000000000000000000000000000000000000000000000000085d5028400000000ffffffffffffffff0400000000000000ffffffff000000000000000000000000190000006a467406000000002c3574060000000004000000ffffffff000000000000000000000000000000000000000000000000000000000000000000000000000000000000000000000000f9d5028400000000ffffffffffffffff0400000000000000ffffffff0000000000000000000000000020a74401000000a8966402a30d000090c1cc0fd0c1cc0f000000000700000001000000000000000000000000000000000000000800000000000001000000000080af440080af440b000000000000000000000000000000000000000000000000000000000000000000803f0000000001000000f8d75e2504d85e2504d85e25000000000000000090c7211a00000000000000000101000078e9e706a20d00000b000000f40100004a010000a5000000000000000e872906000000004a3474e80000000004000000ffffffff0000000000000000000000000000000000000000000000000000000000000000000000000000000000000000000000001dd7028400000000ffffffffffffffff0400000000000000ffffffff000000000000000000000000190000009244740600000000d43774060000000004000000ffffffff00000000000000000000000000000000000000000000000000000000000000000000000000000000000000000000000091d7028400000000ffffffffffffffff0400000000000000ffffffff0000000000000000000000000060aa4401000000a8966402a40d0000d0c3cc0f90c4cc0f070000000700000001000000000000000000000000000000000000000800000000000001000000000060b5440060b5440c000000000000000000000000000000000000000000000000000000000000000000803f000000000000000078d75e2584d75e2584d75e25000000000000000090c7211a00000000000000000101000078e9e706a30d00000c000000f40100004a010000a500000009000000b63d740600000000f036b4050000000004000000ffffffff000000000000000000000000000000000000000000000000000000000000000000000000000000000000000000000000b5d6028400000000ffffffffffffffff0400000000000000ffffffff000000000000000000000000000000003a852906000000007e3674e80000000004000000ffffffff00000000000000000000000000000000000000000000000000000000000000000000000000000000000000000000000029d1028400000000ffffffffffffffff0400000000000000ffffffff0000000000000000000000000020b04401000000a8966402a50d000050c6cc0fd0c6cc0f000000000700000001000000000000000000000000000000000000000800000000000001000000000060bb440060bb440d000000000000000000000000000000000000000000000000000000000000000000803f000000000000000008d85e2514d85e2514d85e25000000000000000090c7211a00000000000000000101000078e9e706a40d00000d000000260200006d010000b400000000000000de231906000000009b30746d0000000004000000ffffffff0000000000000000000000000000000000000000000000000000000000000000000000000000000000000000000000004dd0028400000000ffffffffffffffff0400000000000000ffffffff00000000000000000000000019000000a243740600000000e43074060000000004000000ffffffff000000000000000000000000000000000000000000000000000000000000000000000000000000000000000000000000c1d0028400000000ffffffffffffffff0400000000000000ffffffff00000000000000000000000000e0b54401000000a8966402a60d0000d0c3cc0f10c4cc0f060000000700000001000000000000000000000000000000000000000800000000000001000000000040c1440040c1440e000000000000000000000000000000000000000000000000000000000000000000803f000000000000000058d25e2564d25e2564d25e25000000000000000090c7211a00000000000000000101000078e9e706a50d00000e000000260200006d010000b40000000000000046201906000000000333746d0000000004000000ffffffff000000000000000000000000000000000000000000000000000000000000000000000000000000000000000000000000e5d3028400000000ffffffffffffffff0400000000000000ffffffff00000000000000000000000019000000ca417406000000008c3274060000000004000000ffffffff00000000000000000000000000000000000000000000000000000000000000000000000000000000000000000000000059d2028400000000ffffffffffffffff0400000000000000ffffffff00000000000000000000000000a0bb4401000000a8966402a70d000010facc0f50facc0f070000000700000001000000000000000000000000000000000000000800000000000001000000000020c7440020c7440f000000000000000000000000000000000000000000000000000000000000000000803f000000000000000098d35e25a4d35e25a4d35e25000000000000000090c7211a00000000000000000101000078e9e706a60d00000f000000580200008b010000c800000004000000ee7e770600000000a82d741f0000000004000000ffffffff0000000000000000000000000000000000000000000000000000000000000000000000000000000000000000000000007dcd028400000000ffffffffffffffff0400000000000000ffffffff00000000000000000000000000000000725e090600000000372d74ee0000000004000000ffffffff000000000000000000000000000000000000000000000000000000000000000000000000000000000000000000000000f1cd028400000000ffffffffffffffff0400000000000000ffffffff0000000000000000000000000060c14401000000</t>
  </si>
  <si>
    <t>#34|CarDef_AstonMartinDB9|4348454154454E47494E450300000038D3ED2500000000E8170000a8966402a80d0000d0facc0f10fbcc0f00000000070000000100000000000000000000000000000000000000080000000000000100000000002091440020914401000000000000000000000000000000000000000000000000000000000000000000803f000000000400000078d65e2584d65e2584d65e2500000000000000005093211a00000000000000000101000010f4f30dffffffff01000000fa000000a500000055000000000000003e1d7b060000000078ce747b0000000004000000ffffffff0000000000000000000000000000000000000000000000000000000000000000000000000000000000000000000000002d29028400000000ffffffffffffffff0400000000000000ffffffff0000000000000000000000001900000082ba740600000000c4c974060000000004000000ffffffff000000000000000000000000000000000000000000000000000000000000000000000000000000000000000000000000a129028400000000ffffffffffffffff0400000000000000ffffffff0000000000000000000000000020914400000000a8966402a90d00005011cd0f9011cd0f00000000070000000100000000000000000000000000000000000000080000000000000100000000008095440080954402000000000000000000000000000000000000000000000000000000000000000000803f000000000400000048d65e2554d65e2554d65e2500000000000000005093211a00000000000000000101000010f4f30da80d000002000000fa000000a50000005500000000000000a61b7b0600000000e0c8747b0000000004000000ffffffff000000000000000000000000000000000000000000000000000000000000000000000000000000000000000000000000c528028400000000ffffffffffffffff0400000000000000ffffffff000000000000000000000000190000002abb7406000000006cc874060000000004000000ffffffff000000000000000000000000000000000000000000000000000000000000000000000000000000000000000000000000392b028400000000ffffffffffffffff0400000000000000ffffffff00000000000000000000000000a0924400000000a8966402aa0d000010ffcc0f90ffcc0f07000000070000000100000000000000000000000000000000000000080000000000000100000000002097440020974403000000000000000000000000000000000000000000000000000000000000000000803f0000000004000000a8d65e25b4d65e25b4d65e2500000000000000005093211a00000000000000000101000010f4f30da90d000003000000fa000000a50000005500000000000000ce197b060000000088ca747b0000000004000000ffffffff0000000000000000000000000000000000000000000000000000000000000000000000000000000000000000000000005d2a028400000000ffffffffffffffff0400000000000000ffffffff0000000000000000000000001900000052b974060000000014ca74060000000004000000ffffffff000000000000000000000000000000000000000000000000000000000000000000000000000000000000000000000000d12a028400000000ffffffffffffffff0400000000000000ffffffff0000000000000000000000000020944401000000a8966402ab0d0000100ecd0f500ecd0f0600000007000000010000000000000000000000000000000000000008000000000000010000000000a0984400a0984404000000000000000000000000000000000000000000000000000000000000000000803f0000000002000000e8d65e25f4d65e25f4d65e2500000000000000005093211a00000000000000000101000010f4f30daa0d000004000000fa000000a5000000550000000500000076be74060000000030c534060000000004000000ffffffff000000000000000000000000000000000000000000000000000000000000000000000000000000000000000000000000f525028400000000ffffffffffffffff0400000001000000ffffffff00000000000000000000000000000000fa177b0600000000bcc4747b0000000004000000ffffffff0000000000000000000000000000000000000000000000000000000000000000000000000000000000000000000000006924028400000000ffffffffffffffff0400000000000000ffffffff00000000000000000000000000a0954401000000a8966402ac0d000050c6cc0f90c6cc0f0000000007000000010000000000000000000000000000000000000008000000000000010000000000209d4400209d4405000000000000000000000000000000000000000000000000000000000000000000803f0000000002000000a8d75e25b4d75e25b4d75e2500000000000000005093211a00000000000000000101000010f4f30dab0d0000050000002c010000c800000064000000000000009ef46b0600000000d8c774fc0000000004000000ffffffff0000000000000000000000000000000000000000000000000000000000000000000000000000000000000000000000008d27028400000000ffffffffffffffff0400000000000000ffffffff0000000000000000000000001900000062b474060000000024c774060000000004000000ffffffff0000000000000000000000000000000000000000000000000000000000000000000000000000000000000000000000000126028400000000ffffffffffffffff0400000000000000ffffffff0000000000000000000000000020974401000000a8966402ad0d000050f3cc0fd0f3cc0f0000000007000000010000000000000000000000000000000000000008000000000000010000000000c09c4400c09c4406000000000000000000000000000000000000000000000000000000000000000000803f0000000002000000e8d75e25f4d75e25f4d75e2500000000000000005093211a00000000000000000101000010f4f30dac0d0000060000002c010000c8000000640000000000000006f56b060000000040c674fc0000000004000000ffffffff0000000000000000000000000000000000000000000000000000000000000000000000000000000000000000000000002521028400000000ffffffffffffffff0400000000000000ffffffff000000000000000000000000190000008ab2740600000000ccc174060000000004000000ffffffff0000000000000000000000000000000000000000000000000000000000000000000000000000000000000000000000009921028400000000ffffffffffffffff0400000000000000ffffffff00000000000000000000000000e0984401000000a8966402ae0d000010c9cc0f90c9cc0f0700000007000000010000000000000000000000000000000000000008000000000000010000000000009f4400009f4407000000000000000000000000000000000000000000000000000000000000000000803f000000000200000048d75e2554d75e2554d75e2500000000000000005093211a00000000000000000101000010f4f30dad0d0000070000002c010000c80000006400000000000000aef36b0600000000e8c074fc0000000004000000ffffffff000000000000000000000000000000000000000000000000000000000000000000000000000000000000000000000000bd20028400000000ffffffffffffffff0400000000000000ffffffff0000000000000000000000001900000032b374060000000074c074060000000004000000ffffffff0000000000000000000000000000000000000000000000000000000000000000000000000000000000000000000000003123028400000000ffffffffffffffff0400000000000000ffffffff00000000000000000000000000209b4401000000a8966402af0d000090c1cc0fd0c1cc0f060000000700000001000000000000000000000000000000000000000800000000000001000000000040a1440040a14408000000000000000000000000000000000000000000000000000000000000000000803f000000000100000058d75e2564d75e2564d75e2500000000000000005093211a00000000000000000101000010f4f30dae0d0000080000002c010000c80000006400000005000000d6b974060000000090c234060000000004000000ffffffff0000000000000000000000000000000000000000000000000000000000000000000000000000000000000000000000005522028400000000ffffffffffffffff040000000e000000ffffffff000000000000000000000000000000005af16b06000000001cc274fc0000000004000000ffffffff000000000000000000000000000000000000000000000000000000000000000000000000000000000000000000000000c922028400000000ffffffffffffffff0400000000000000ffffffff00000000000000000000000000609d4401000000a8966402b00d000050f7cc0f90f7cc0f0000000007000000010000000000000000000000000000000000000008000000000000010000000000a0a34400a0a34409000000000000000000000000000000000000000000000000000000000000000000803f000000000100000088d75e2594d75e2594d75e2500000000000000005093211a00000000000000000101000010f4f30daf0d0000090000002c010000c800000064000000000000007ece6b060000000038fd74fc0000000004000000ffffffff000000000000000000000000000000000000000000000000000000000000000000000000000000000000000000000000ed1d028400000000ffffffffffffffff0400000000000000ffffffff00000000000000000000000019000000c28f74060000000084fc74060000000004000000ffffffff000000000000000000000000000000000000000000000000000000000000000000000000000000000000000000000000611c028400000000ffffffffffffffff0400000000000000ffffffff00000000000000000000000000a09f4401000000a8966402b10d000010c9cc0f50c9cc0f070000000700000001000000000000000000000000000000000000000800000000000001000000000060a8440060a8440a000000000000000000000000000000000000000000000000000000000000000000803f000000000100000098d75e25a4d75e25a4d75e2500000000000000005093211a00000000000000000101000010f4f30db00d00000a0000005e010000e60000007300000000000000e66c5a0600000000a1ff74710000000004000000ffffffff000000000000000000000000000000000000000000000000000000000000000000000000000000000000000000000000851f028400000000ffffffffffffffff0400000000000000ffffffff000000000000000000000000190000006a8c7406000000002cff74060000000004000000ffffffff000000000000000000000000000000000000000000000000000000000000000000000000000000000000000000000000f91f028400000000ffffffffffffffff0400000000000000ffffffff00000000000000000000000000e0a14401000000a8966402b20d000050cbcc0fd0cbcc0f0000000007000000010000000000000000000000000000000000000008000000000000010000000000c0a84400c0a8440b000000000000000000000000000000000000000000000000000000000000000000803f0000000001000000b8d75e25c4d75e25c4d75e2500000000000000005093211a00000000000000000101000010f4f30db10d00000b0000005e010000e600000073000000000000000e6d5a060000000049fe74710000000004000000ffffffff0000000000000000000000000000000000000000000000000000000000000000000000000000000000000000000000001d19028400000000ffffffffffffffff0400000000000000ffffffff00000000000000000000000019000000928a740600000000d4f974060000000004000000ffffffff0000000000000000000000000000000000000000000000000000000000000000000000000000000000000000000000009119028400000000ffffffffffffffff0400000000000000ffffffff00000000000000000000000000e0a34401000000a8966402b30d0000d0c3cc0f10c4cc0f0000000007000000010000000000000000000000000000000000000008000000000000010000000000a0aa4400a0aa440c000000000000000000000000000000000000000000000000000000000000000000803f000000000000000048d85e2554d85e2554d85e2500000000000000005093211a00000000000000000101000010f4f30db20d00000c0000005e010000e60000007300000009000000b6db740600000000f0f8f4040000000004000000ffffffff000000000000000000000000000000000000000000000000000000000000000000000000000000000000000000000000b518028400000000ffffffffffffffff0400000000000000ffffffff000000000000000000000000000000003a6b5a06000000007df874710000000004000000ffffffff000000000000000000000000000000000000000000000000000000000000000000000000000000000000000000000000291b028400000000ffffffffffffffff0400000000000000ffffffff00000000000000000000000000a0a54401000000a8966402b40d000090c1cc0f10c2cc0f070000000700000001000000000000000000000000000000000000000800000000000001000000000060ac440060ac440d000000000000000000000000000000000000000000000000000000000000000000803f0000000000000000e8d85e25f4d85e25f4d85e2500000000000000005093211a00000000000000000101000010f4f30db30d00000d0000005e010000e60000007300000000000000de695a060000000099fa74710000000004000000ffffffff0000000000000000000000000000000000000000000000000000000000000000000000000000000000000000000000004d1a028400000000ffffffffffffffff0400000000000000ffffffff00000000000000000000000019000000a289740600000000e4fa74060000000004000000ffffffff000000000000000000000000000000000000000000000000000000000000000000000000000000000000000000000000c11a028400000000ffffffffffffffff0400000000000000ffffffff0000000000000000000000000060a74401000000a8966402b50d000010facc0f50facc0f060000000700000001000000000000000000000000000000000000000800000000000001000000000040ae440040ae440e000000000000000000000000000000000000000000000000000000000000000000803f0000000000000000e8d35e25f4d35e25f4d35e2500000000000000005093211a00000000000000000101000010f4f30db40d00000e0000005e010000e6000000730000000000000046665a060000000001f574710000000004000000ffffffff000000000000000000000000000000000000000000000000000000000000000000000000000000000000000000000000e515028400000000ffffffffffffffff0400000000000000ffffffff00000000000000000000000019000000ca877406000000008cf474060000000004000000ffffffff0000000000000000000000000000000000000000000000000000000000000000000000000000000000000000000000005914028400000000ffffffffffffffff0400000000000000ffffffff0000000000000000000000000020a94401000000a8966402b60d0000d001cd0f1002cd0f0700000007000000010000000000000000000000000000000000000008000000000000010000000000e0af4400e0af440f000000000000000000000000000000000000000000000000000000000000000000803f000000000000000048d45e2554d45e2554d45e2500000000000000005093211a00000000000000000101000010f4f30db50d00000f00000090010000090100008200000004000000eea4770600000000a8f7741f0000000004000000ffffffff0000000000000000000000000000000000000000000000000000000000000000000000000000000000000000000000007d17028400000000ffffffffffffffff0400000000000000ffffffff0000000000000000000000000000000072044a060000000035f774f20000000004000000ffffffff000000000000000000000000000000000000000000000000000000000000000000000000000000000000000000000000f117028400000000ffffffffffffffff0400000000000000ffffffff00000000000000000000000000c0aa4401000000</t>
  </si>
  <si>
    <t>#35|CarDef_FerrariTestarossa|4348454154454E47494E45030000003895ED2500000000E8170000a8966402b70d000010c9cc0f50c9cc0f0000000007000000010000000000000000000000000000000000000008000000000000010000000000c08f4400c08f4401000000000000000000000000000000000000000000000000000000000000000000803f000000000400000068d75e2574d75e2574d75e25000000000000000050ad211a00000000000000000101000010b2a20dffffffff01000000fa000000a500000055000000000000003e5b7b06000000007888747b0000000004000000ffffffff0000000000000000000000000000000000000000000000000000000000000000000000000000000000000000000000002d6b028400000000ffffffffffffffff0400000000000000ffffffff0000000000000000000000001900000082f8740600000000c48b74060000000004000000ffffffff000000000000000000000000000000000000000000000000000000000000000000000000000000000000000000000000a16b028400000000ffffffffffffffff0400000000000000ffffffff00000000000000000000000000c08f4400000000a8966402b80d00001009cd0f9009cd0f07000000070000000100000000000000000000000000000000000000080000000000000100000000006094440060944402000000000000000000000000000000000000000000000000000000000000000000803f0000000004000000d8d75e25e4d75e25e4d75e25000000000000000050ad211a00000000000000000101000010b2a20db70d000002000000fa000000a50000005500000000000000a6597b0600000000e08a747b0000000004000000ffffffff000000000000000000000000000000000000000000000000000000000000000000000000000000000000000000000000c56a028400000000ffffffffffffffff0400000000000000ffffffff000000000000000000000000190000002af97406000000006c8a74060000000004000000ffffffff0000000000000000000000000000000000000000000000000000000000000000000000000000000000000000000000003965028400000000ffffffffffffffff0400000000000000ffffffff0000000000000000000000000080914400000000a8966402b90d00005011cd0f9011cd0f00000000070000000100000000000000000000000000000000000000080000000000000100000000004096440040964403000000000000000000000000000000000000000000000000000000000000000000803f000000000400000018d85e2524d85e2524d85e25000000000000000050ad211a00000000000000000101000010b2a20db80d0000030000002c010000c80000006400000000000000ceb76b0600000000888474fc0000000004000000ffffffff0000000000000000000000000000000000000000000000000000000000000000000000000000000000000000000000005d64028400000000ffffffffffffffff0400000000000000ffffffff0000000000000000000000001900000052f7740600000000148474060000000004000000ffffffff000000000000000000000000000000000000000000000000000000000000000000000000000000000000000000000000d164028400000000ffffffffffffffff0400000000000000ffffffff0000000000000000000000000040934401000000a8966402ba0d000050f3cc0f90f3cc0f00000000070000000100000000000000000000000000000000000000080000000000000100000000000098440000984404000000000000000000000000000000000000000000000000000000000000000000803f000000000200000038d75e2544d75e2544d75e25000000000000000050ad211a00000000000000000101000010b2a20db90d0000040000002c010000c8000000640000000500000076fc740600000000308734060000000004000000ffffffff000000000000000000000000000000000000000000000000000000000000000000000000000000000000000000000000f567028400000000ffffffffffffffff0400000001000000ffffffff00000000000000000000000000000000fab56b0600000000bc8674fc0000000004000000ffffffff0000000000000000000000000000000000000000000000000000000000000000000000000000000000000000000000006966028400000000ffffffffffffffff0400000000000000ffffffff0000000000000000000000000000954401000000a8966402bb0d000010ffcc0f50ffcc0f0600000007000000010000000000000000000000000000000000000008000000000000010000000000c09c4400c09c4405000000000000000000000000000000000000000000000000000000000000000000803f000000000200000028d85e2534d85e2534d85e25000000000000000050ad211a00000000000000000101000010b2a20dba0d0000050000005e010000e600000073000000000000009e125a0600000000d98174710000000004000000ffffffff0000000000000000000000000000000000000000000000000000000000000000000000000000000000000000000000008d61028400000000ffffffffffffffff0400000000000000ffffffff0000000000000000000000001900000062f2740600000000248174060000000004000000ffffffff0000000000000000000000000000000000000000000000000000000000000000000000000000000000000000000000000160028400000000ffffffffffffffff0400000000000000ffffffff00000000000000000000000000c0964401000000a8966402bc0d0000d0facc0fd0fbcc0f0000000007000000010000000000000000000000000000000000000008000000000000010000000000009c4400009c4406000000000000000000000000000000000000000000000000000000000000000000803f000000000200000038d85e2544d85e2544d85e25000000000000000050ad211a00000000000000000101000010b2a20dbb0d0000060000005e010000e6000000730000000000000006135a0600000000418074710000000004000000ffffffff0000000000000000000000000000000000000000000000000000000000000000000000000000000000000000000000002563028400000000ffffffffffffffff0400000000000000ffffffff000000000000000000000000190000008af0740600000000cc8374060000000004000000ffffffff0000000000000000000000000000000000000000000000000000000000000000000000000000000000000000000000009963028400000000ffffffffffffffff0400000000000000ffffffff0000000000000000000000000040984401000000a8966402bd0d0000d0facc0f50fbcc0f0700000007000000010000000000000000000000000000000000000008000000000000010000000000809e4400809e4407000000000000000000000000000000000000000000000000000000000000000000803f000000000200000088d85e2594d85e2594d85e25000000000000000050ad211a00000000000000000101000010b2a20dbc0d0000070000005e010000e60000007300000000000000ae115a0600000000e98274710000000004000000ffffffff000000000000000000000000000000000000000000000000000000000000000000000000000000000000000000000000bd62028400000000ffffffffffffffff0400000000000000ffffffff0000000000000000000000001900000032f1740600000000748274060000000004000000ffffffff000000000000000000000000000000000000000000000000000000000000000000000000000000000000000000000000315d028400000000ffffffffffffffff0400000000000000ffffffff00000000000000000000000000a09a4401000000a8966402be0d0000d001cd0f1002cd0f0600000007000000010000000000000000000000000000000000000008000000000000010000000000e0a04400e0a04408000000000000000000000000000000000000000000000000000000000000000000803f000000000100000068d85e2574d85e2574d85e25000000000000000050ad211a00000000000000000101000010b2a20dbd0d00000800000090010000090100008200000005000000d6c774060000000090bc34060000000004000000ffffffff000000000000000000000000000000000000000000000000000000000000000000000000000000000000000000000000555c028400000000ffffffffffffffff040000000e000000ffffffff000000000000000000000000000000005a4f4a06000000001dbc74f20000000004000000ffffffff000000000000000000000000000000000000000000000000000000000000000000000000000000000000000000000000c95c028400000000ffffffffffffffff0400000000000000ffffffff00000000000000000000000000009d4401000000a8966402bf0d0000d0c3cc0f90c4cc0f000000000700000001000000000000000000000000000000000000000800000000000001000000000060a3440060a34409000000000000000000000000000000000000000000000000000000000000000000803f000000000100000078d85e2584d85e2584d85e25000000000000000050ad211a00000000000000000101000010b2a20dbe0d000009000000900100000901000082000000000000007e4c4a060000000039bf74f20000000004000000ffffffff000000000000000000000000000000000000000000000000000000000000000000000000000000000000000000000000ed5f028400000000ffffffffffffffff0400000000000000ffffffff00000000000000000000000019000000c2cd74060000000084be74060000000004000000ffffffff000000000000000000000000000000000000000000000000000000000000000000000000000000000000000000000000615e028400000000ffffffffffffffff0400000000000000ffffffff00000000000000000000000000609f4401000000a8966402c00d000050c6cc0fd0c6cc0f060000000700000001000000000000000000000000000000000000000800000000000001000000000040a8440040a8440a000000000000000000000000000000000000000000000000000000000000000000803f000000000100000098d85e25a4d85e25a4d85e25000000000000000050ad211a00000000000000000101000010b2a20dbf0d00000a000000c2010000270100009600000000000000e6ea3a0600000000a2b974770000000004000000ffffffff0000000000000000000000000000000000000000000000000000000000000000000000000000000000000000000000008559028400000000ffffffffffffffff0400000000000000ffffffff000000000000000000000000190000006aca7406000000002cb974060000000004000000ffffffff000000000000000000000000000000000000000000000000000000000000000000000000000000000000000000000000f959028400000000ffffffffffffffff0400000000000000ffffffff00000000000000000000000000c0a14401000000a8966402c10d000010facc0f50facc0f000000000700000001000000000000000000000000000000000000000800000000000001000000000020a9440020a9440b000000000000000000000000000000000000000000000000000000000000000000803f0000000001000000c8d85e25d4d85e25d4d85e25000000000000000050ad211a00000000000000000101000010b2a20dc00d00000b000000c20100002701000096000000000000000eeb3a06000000004ab874770000000004000000ffffffff0000000000000000000000000000000000000000000000000000000000000000000000000000000000000000000000001d5b028400000000ffffffffffffffff0400000000000000ffffffff0000000000000000000000001900000092c8740600000000d4bb74060000000004000000ffffffff000000000000000000000000000000000000000000000000000000000000000000000000000000000000000000000000915b028400000000ffffffffffffffff0400000000000000ffffffff0000000000000000000000000040a44401000000a8966402c20d00001009cd0f9009cd0f070000000700000001000000000000000000000000000000000000000800000000000001000000000020ae440020ae440c000000000000000000000000000000000000000000000000000000000000000000803f0000000000000000d8d85e25e4d85e25e4d85e25000000000000000050ad211a00000000000000000101000010b2a20dc10d00000c000000c2010000270100009600000009000000b6b1740600000000f0bab4050000000004000000ffffffff000000000000000000000000000000000000000000000000000000000000000000000000000000000000000000000000b55a028400000000ffffffffffffffff0400000000000000ffffffff000000000000000000000000000000003ae93a06000000007eba74770000000004000000ffffffff0000000000000000000000000000000000000000000000000000000000000000000000000000000000000000000000002955028400000000ffffffffffffffff0400000000000000ffffffff0000000000000000000000000000a94401000000a8966402c30d000090c1cc0fd0c1cc0f060000000700000001000000000000000000000000000000000000000800000000000001000000000000b3440000b3440d000000000000000000000000000000000000000000000000000000000000000000803f000000000000000008da5e2514da5e2514da5e25000000000000000050ad211a00000000000000000101000010b2a20dc20d00000d000000f40100004a010000a500000000000000de072906000000009ab474e80000000004000000ffffffff0000000000000000000000000000000000000000000000000000000000000000000000000000000000000000000000004d54028400000000ffffffffffffffff0400000000000000ffffffff00000000000000000000000019000000a2c7740600000000e4b474060000000004000000ffffffff000000000000000000000000000000000000000000000000000000000000000000000000000000000000000000000000c154028400000000ffffffffffffffff0400000000000000ffffffff00000000000000000000000000c0ad4401000000a8966402c40d0000100ecd0f100fcd0f0000000007000000010000000000000000000000000000000000000008000000000000010000000000e0b74400e0b7440e000000000000000000000000000000000000000000000000000000000000000000803f000000000000000058d45e2564d45e2564d45e25000000000000000050ad211a00000000000000000101000010b2a20dc30d00000e000000f40100004a010000a500000000000000460429060000000002b774e80000000004000000ffffffff000000000000000000000000000000000000000000000000000000000000000000000000000000000000000000000000e557028400000000ffffffffffffffff0400000000000000ffffffff00000000000000000000000019000000cac57406000000008cb674060000000004000000ffffffff0000000000000000000000000000000000000000000000000000000000000000000000000000000000000000000000005956028400000000ffffffffffffffff0400000000000000ffffffff0000000000000000000000000080b24401000000a8966402c50d00005011cd0fd011cd0f060000000700000001000000000000000000000000000000000000000800000000000001000000000080bc440080bc440f000000000000000000000000000000000000000000000000000000000000000000803f000000000000000018d65e2524d65e2524d65e25000000000000000050ad211a00000000000000000101000010b2a20dc40d00000f000000260200006d010000b400000004000000eee2770600000000a8b1741f0000000004000000ffffffff0000000000000000000000000000000000000000000000000000000000000000000000000000000000000000000000007d51028400000000ffffffffffffffff0400000000000000ffffffff0000000000000000000000000000000072a219060000000037b1746d0000000004000000ffffffff000000000000000000000000000000000000000000000000000000000000000000000000000000000000000000000000f151028400000000ffffffffffffffff0400000000000000ffffffff0000000000000000000000000000b74401000000</t>
  </si>
  <si>
    <t>#36|CarDef_Lamborghini_Countach25th|4348454154454E47494E450300000038B4ED2500000000E8170000a8966402c60d000050f7cc0f90f7cc0f00000000070000000100000000000000000000000000000000000000080000000000000100000000002093440020934401000000000000000000000000000000000000000000000000000000000000000000803f0000000004000000b8d85e25c4d85e25c4d85e2500000000000000009093211a000000000000000001010000f0e3ee02ffffffff01000000fa000000a500000055000000000000003e7a7b060000000078a9747b0000000004000000ffffffff0000000000000000000000000000000000000000000000000000000000000000000000000000000000000000000000002d48028400000000ffffffffffffffff0400000000000000ffffffff0000000000000000000000001900000082db740600000000c4a874060000000004000000ffffffff000000000000000000000000000000000000000000000000000000000000000000000000000000000000000000000000a148028400000000ffffffffffffffff0400000000000000ffffffff0000000000000000000000000020934400000000a8966402c70d0000100ecd0f500ecd0f0600000007000000010000000000000000000000000000000000000008000000000000010000000000c0974400c0974402000000000000000000000000000000000000000000000000000000000000000000803f0000000004000000f8d85e2504d95e2504d95e2500000000000000009093211a000000000000000001010000f0e3ee02c60d000002000000fa000000a50000005500000000000000a6787b0600000000e0ab747b0000000004000000ffffffff000000000000000000000000000000000000000000000000000000000000000000000000000000000000000000000000c54b028400000000ffffffffffffffff0400000000000000ffffffff000000000000000000000000190000002ad87406000000006cab74060000000004000000ffffffff000000000000000000000000000000000000000000000000000000000000000000000000000000000000000000000000394a028400000000ffffffffffffffff0400000000000000ffffffff00000000000000000000000000c0944400000000a8966402c80d0000100ecd0f900ecd0f00000000070000000100000000000000000000000000000000000000080000000000000100000000006099440060994403000000000000000000000000000000000000000000000000000000000000000000803f000000000400000018d95e2524d95e2524d95e2500000000000000009093211a000000000000000001010000f0e3ee02c70d000003000000fa000000a50000005500000000000000ce767b060000000088a5747b0000000004000000ffffffff0000000000000000000000000000000000000000000000000000000000000000000000000000000000000000000000005d45028400000000ffffffffffffffff0400000000000000ffffffff0000000000000000000000001900000052d674060000000014a574060000000004000000ffffffff000000000000000000000000000000000000000000000000000000000000000000000000000000000000000000000000d145028400000000ffffffffffffffff0400000000000000ffffffff0000000000000000000000000060964401000000a8966402c90d00005011cd0f9011cd0f0600000007000000010000000000000000000000000000000000000008000000000000010000000000009b4400009b4404000000000000000000000000000000000000000000000000000000000000000000803f000000000200000058d85e2564d85e2564d85e2500000000000000009093211a000000000000000001010000f0e3ee02c80d000004000000fa000000a5000000550000000500000076df74060000000030a434060000000004000000ffffffff000000000000000000000000000000000000000000000000000000000000000000000000000000000000000000000000f544028400000000ffffffffffffffff0400000001000000ffffffff00000000000000000000000000000000fa747b0600000000bca7747b0000000004000000ffffffff0000000000000000000000000000000000000000000000000000000000000000000000000000000000000000000000006947028400000000ffffffffffffffff0400000000000000ffffffff0000000000000000000000000000984401000000a8966402ca0d0000d001cd0f1002cd0f0600000007000000010000000000000000000000000000000000000008000000000000010000000000c09f4400c09f4405000000000000000000000000000000000000000000000000000000000000000000803f000000000200000048d95e2554d95e2554d95e2500000000000000009093211a000000000000000001010000f0e3ee02c90d0000050000002c010000c800000064000000000000009e956b0600000000d8a674fc0000000004000000ffffffff0000000000000000000000000000000000000000000000000000000000000000000000000000000000000000000000008d46028400000000ffffffffffffffff0400000000000000ffffffff0000000000000000000000001900000062d574060000000024a674060000000004000000ffffffff0000000000000000000000000000000000000000000000000000000000000000000000000000000000000000000000000141028400000000ffffffffffffffff0400000000000000ffffffff00000000000000000000000000a0994401000000a8966402cb0d000050f3cc0fd0f3cc0f0000000007000000010000000000000000000000000000000000000008000000000000010000000000e09e4400e09e4406000000000000000000000000000000000000000000000000000000000000000000803f000000000200000058d95e2564d95e2564d95e2500000000000000009093211a000000000000000001010000f0e3ee02ca0d0000060000002c010000c8000000640000000000000006926b060000000040a174fc0000000004000000ffffffff0000000000000000000000000000000000000000000000000000000000000000000000000000000000000000000000002540028400000000ffffffffffffffff0400000000000000ffffffff000000000000000000000000190000008ad3740600000000cca074060000000004000000ffffffff0000000000000000000000000000000000000000000000000000000000000000000000000000000000000000000000009940028400000000ffffffffffffffff0400000000000000ffffffff00000000000000000000000000009b4401000000a8966402cc0d0000d0facc0f10fbcc0f070000000700000001000000000000000000000000000000000000000800000000000001000000000020a1440020a14407000000000000000000000000000000000000000000000000000000000000000000803f000000000200000038d95e2544d95e2544d95e2500000000000000009093211a000000000000000001010000f0e3ee02cb0d0000070000002c010000c80000006400000000000000ae906b0600000000e8a374fc0000000004000000ffffffff000000000000000000000000000000000000000000000000000000000000000000000000000000000000000000000000bd43028400000000ffffffffffffffff0400000000000000ffffffff0000000000000000000000001900000032d074060000000074a374060000000004000000ffffffff0000000000000000000000000000000000000000000000000000000000000000000000000000000000000000000000003142028400000000ffffffffffffffff0400000000000000ffffffff00000000000000000000000000409d4401000000a8966402cd0d000050c6cc0fd0c6cc0f000000000700000001000000000000000000000000000000000000000800000000000001000000000080a3440080a34408000000000000000000000000000000000000000000000000000000000000000000803f0000000001000000b8d95e25c4d95e25c4d95e2500000000000000009093211a000000000000000001010000f0e3ee02cc0d0000080000002c010000c80000006400000005000000d6a674060000000090dd34060000000004000000ffffffff000000000000000000000000000000000000000000000000000000000000000000000000000000000000000000000000553d028400000000ffffffffffffffff040000000e000000ffffffff000000000000000000000000000000005aee6b06000000001cdd74fc0000000004000000ffffffff000000000000000000000000000000000000000000000000000000000000000000000000000000000000000000000000c93d028400000000ffffffffffffffff0400000000000000ffffffff00000000000000000000000000809f4401000000a8966402ce0d0000d001cd0f1002cd0f0600000007000000010000000000000000000000000000000000000008000000000000010000000000c0a54400c0a54409000000000000000000000000000000000000000000000000000000000000000000803f000000000100000068d95e2574d95e2574d95e2500000000000000009093211a000000000000000001010000f0e3ee02cd0d0000090000002c010000c800000064000000000000007eef6b060000000038dc74fc0000000004000000ffffffff000000000000000000000000000000000000000000000000000000000000000000000000000000000000000000000000ed3c028400000000ffffffffffffffff0400000000000000ffffffff00000000000000000000000019000000c2ac74060000000084df74060000000004000000ffffffff000000000000000000000000000000000000000000000000000000000000000000000000000000000000000000000000613f028400000000ffffffffffffffff0400000000000000ffffffff00000000000000000000000000c0a14401000000a8966402cf0d00005011cd0fd011cd0f070000000700000001000000000000000000000000000000000000000800000000000001000000000080aa440080aa440a000000000000000000000000000000000000000000000000000000000000000000803f000000000100000098d95e25a4d95e25a4d95e2500000000000000009093211a000000000000000001010000f0e3ee02ce0d00000a0000005e010000e60000007300000000000000e64d5a0600000000a1de74710000000004000000ffffffff000000000000000000000000000000000000000000000000000000000000000000000000000000000000000000000000853e028400000000ffffffffffffffff0400000000000000ffffffff000000000000000000000000190000006aad7406000000002cde74060000000004000000ffffffff000000000000000000000000000000000000000000000000000000000000000000000000000000000000000000000000f93e028400000000ffffffffffffffff0400000000000000ffffffff0000000000000000000000000000a44401000000a8966402d00d000090c1cc0f10c2cc0f000000000700000001000000000000000000000000000000000000000800000000000001000000000040ab440040ab440b000000000000000000000000000000000000000000000000000000000000000000803f0000000001000000c8d95e25d4d95e25d4d95e2500000000000000009093211a000000000000000001010000f0e3ee02cf0d00000b0000005e010000e600000073000000000000000e4a5a060000000049d974710000000004000000ffffffff0000000000000000000000000000000000000000000000000000000000000000000000000000000000000000000000001d38028400000000ffffffffffffffff0400000000000000ffffffff0000000000000000000000001900000092ab740600000000d4d874060000000004000000ffffffff0000000000000000000000000000000000000000000000000000000000000000000000000000000000000000000000009138028400000000ffffffffffffffff0400000000000000ffffffff0000000000000000000000000040a64401000000a8966402d10d0000d001cd0f5002cd0f060000000700000001000000000000000000000000000000000000000800000000000001000000000000ae440000ae440c000000000000000000000000000000000000000000000000000000000000000000803f0000000000000000d8d95e25e4d95e25e4d95e2500000000000000009093211a000000000000000001010000f0e3ee02d00d00000c0000005e010000e60000007300000009000000b6f8740600000000f0dbf4040000000004000000ffffffff000000000000000000000000000000000000000000000000000000000000000000000000000000000000000000000000b53b028400000000ffffffffffffffff0400000000000000ffffffff000000000000000000000000000000003a485a06000000007ddb74710000000004000000ffffffff000000000000000000000000000000000000000000000000000000000000000000000000000000000000000000000000293a028400000000ffffffffffffffff0400000000000000ffffffff00000000000000000000000000e0a84401000000a8966402d20d000010ffcc0f1000cd0f0000000007000000010000000000000000000000000000000000000008000000000000010000000000a0b04400a0b0440d000000000000000000000000000000000000000000000000000000000000000000803f0000000000000000e8d95e25f4d95e25f4d95e2500000000000000009093211a000000000000000001010000f0e3ee02d10d00000d0000005e010000e60000007300000000000000de465a060000000099d574710000000004000000ffffffff0000000000000000000000000000000000000000000000000000000000000000000000000000000000000000000000004d35028400000000ffffffffffffffff0400000000000000ffffffff00000000000000000000000019000000a2a6740600000000e4d574060000000004000000ffffffff000000000000000000000000000000000000000000000000000000000000000000000000000000000000000000000000c135028400000000ffffffffffffffff0400000000000000ffffffff0000000000000000000000000080ab4401000000a8966402d30d000050f7cc0f90f7cc0f070000000700000001000000000000000000000000000000000000000800000000000001000000000060b3440060b3440e000000000000000000000000000000000000000000000000000000000000000000803f000000000000000088d55e2594d55e2594d55e2500000000000000009093211a000000000000000001010000f0e3ee02d20d00000e0000005e010000e6000000730000000000000046475a060000000001d474710000000004000000ffffffff000000000000000000000000000000000000000000000000000000000000000000000000000000000000000000000000e534028400000000ffffffffffffffff0400000000000000ffffffff00000000000000000000000019000000caa47406000000008cd774060000000004000000ffffffff0000000000000000000000000000000000000000000000000000000000000000000000000000000000000000000000005937028400000000ffffffffffffffff0400000000000000ffffffff0000000000000000000000000020ae4401000000a8966402d40d000050f3cc0fd0f3cc0f070000000700000001000000000000000000000000000000000000000800000000000001000000000020b6440020b6440f000000000000000000000000000000000000000000000000000000000000000000803f0000000000000000d8d65e25e4d65e25e4d65e2500000000000000009093211a000000000000000001010000f0e3ee02d30d00000f00000090010000090100008200000004000000ee85770600000000a8d6741f0000000004000000ffffffff0000000000000000000000000000000000000000000000000000000000000000000000000000000000000000000000007d36028400000000ffffffffffffffff0400000000000000ffffffff0000000000000000000000000000000072254a060000000035d674f20000000004000000ffffffff000000000000000000000000000000000000000000000000000000000000000000000000000000000000000000000000f136028400000000ffffffffffffffff0400000000000000ffffffff00000000000000000000000000e0b04401000000</t>
  </si>
  <si>
    <t>#37|CarDef_Mercedes_Biome|4348454154454E47494E45030000003811EE2500000000E8170000a8966402d50d0000d001cd0f5002cd0f00000000070000000100000000000000000000000000000000000000080000000000000100000000000095440000954401000000000000000000000000000000000000000000000000000000000000000000803f0000000004000000f8d95e2504da5e2504da5e250000000000000000d0c6211a00000000000000000101000038f2e706ffffffff01000000fa000000a500000055000000000000003edf780600000000780c777b0000000004000000ffffffff0000000000000000000000000000000000000000000000000000000000000000000000000000000000000000000000002def018400000000ffffffffffffffff0400000000000000ffffffff00000000000000000000000019000000827c770600000000c40f77060000000004000000ffffffff000000000000000000000000000000000000000000000000000000000000000000000000000000000000000000000000a1ef018400000000ffffffffffffffff0400000000000000ffffffff0000000000000000000000000000954400000000a8966402d60d000050f3cc0f90f3cc0f0000000007000000010000000000000000000000000000000000000008000000000000010000000000a09a4400a09a4402000000000000000000000000000000000000000000000000000000000000000000803f000000000400000018da5e2524da5e2524da5e250000000000000000d0c6211a00000000000000000101000038f2e706d50d000002000000fa000000a50000005500000000000000a6dd780600000000e00e777b0000000004000000ffffffff000000000000000000000000000000000000000000000000000000000000000000000000000000000000000000000000c5ee018400000000ffffffffffffffff0400000000000000ffffffff000000000000000000000000190000002a7d7706000000006c0e77060000000004000000ffffffff00000000000000000000000000000000000000000000000000000000000000000000000000000000000000000000000039e9018400000000ffffffffffffffff0400000000000000ffffffff00000000000000000000000000a0974400000000a8966402d70d0000d0facc0fd0fbcc0f0700000007000000010000000000000000000000000000000000000008000000000000010000000000609d4400609d4403000000000000000000000000000000000000000000000000000000000000000000803f000000000400000088d95e2594d95e2594d95e250000000000000000d0c6211a00000000000000000101000038f2e706d60d0000030000002c010000c80000006400000000000000ce3b680600000000880877fc0000000004000000ffffffff0000000000000000000000000000000000000000000000000000000000000000000000000000000000000000000000005de8018400000000ffffffffffffffff0400000000000000ffffffff00000000000000000000000019000000527b770600000000140877060000000004000000ffffffff000000000000000000000000000000000000000000000000000000000000000000000000000000000000000000000000d1e8018400000000ffffffffffffffff0400000000000000ffffffff00000000000000000000000000409a4401000000a8966402d80d000050c6cc0f90c6cc0f060000000700000001000000000000000000000000000000000000000800000000000001000000000000a0440000a04404000000000000000000000000000000000000000000000000000000000000000000803f000000000200000028d95e2534d95e2534d95e250000000000000000d0c6211a00000000000000000101000038f2e706d70d0000040000002c010000c800000064000000050000007670770600000000300b37060000000004000000ffffffff000000000000000000000000000000000000000000000000000000000000000000000000000000000000000000000000f5eb018400000000ffffffffffffffff0400000001000000ffffffff00000000000000000000000000000000fa39680600000000bc0a77fc0000000004000000ffffffff00000000000000000000000000000000000000000000000000000000000000000000000000000000000000000000000069ea018400000000ffffffffffffffff0400000000000000ffffffff00000000000000000000000000e09c4401000000a8966402d90d000050cbcc0f90cbcc0f0700000007000000010000000000000000000000000000000000000008000000000000010000000000e0a54400e0a54405000000000000000000000000000000000000000000000000000000000000000000803f0000000002000000b8da5e25c4da5e25c4da5e250000000000000000d0c6211a00000000000000000101000038f2e706d80d0000050000005e010000e600000073000000000000009e96590600000000d90577710000000004000000ffffffff0000000000000000000000000000000000000000000000000000000000000000000000000000000000000000000000008de5018400000000ffffffffffffffff0400000000000000ffffffff000000000000000000000000190000006276770600000000240577060000000004000000ffffffff00000000000000000000000000000000000000000000000000000000000000000000000000000000000000000000000001e4018400000000ffffffffffffffff0400000000000000ffffffff00000000000000000000000000809f4401000000a8966402da0d000050f7cc0f90f7cc0f0000000007000000010000000000000000000000000000000000000008000000000000010000000000e0a54400e0a54406000000000000000000000000000000000000000000000000000000000000000000803f000000000200000038da5e2544da5e2544da5e250000000000000000d0c6211a00000000000000000101000038f2e706d90d0000060000005e010000e600000073000000000000000697590600000000410477710000000004000000ffffffff00000000000000000000000000000000000000000000000000000000000000000000000000000000000000000000000025e7018400000000ffffffffffffffff0400000000000000ffffffff000000000000000000000000190000008a74770600000000cc0777060000000004000000ffffffff00000000000000000000000000000000000000000000000000000000000000000000000000000000000000000000000099e7018400000000ffffffffffffffff0400000000000000ffffffff00000000000000000000000000e0a14401000000a8966402db0d000010ffcc0f1000cd0f0600000007000000010000000000000000000000000000000000000008000000000000010000000000a0a94400a0a94407000000000000000000000000000000000000000000000000000000000000000000803f0000000002000000d8da5e25e4da5e25e4da5e250000000000000000d0c6211a00000000000000000101000038f2e706da0d00000700000090010000090100008200000000000000aef5490600000000e90677f20000000004000000ffffffff000000000000000000000000000000000000000000000000000000000000000000000000000000000000000000000000bde6018400000000ffffffffffffffff0400000000000000ffffffff000000000000000000000000190000003275770600000000740677060000000004000000ffffffff00000000000000000000000000000000000000000000000000000000000000000000000000000000000000000000000031e1018400000000ffffffffffffffff0400000000000000ffffffff0000000000000000000000000080a54401000000a8966402dc0d000010c9cc0f50c9cc0f000000000700000001000000000000000000000000000000000000000800000000000001000000000060ad440060ad4408000000000000000000000000000000000000000000000000000000000000000000803f000000000100000028da5e2534da5e2534da5e250000000000000000d0c6211a00000000000000000101000038f2e706db0d00000800000090010000090100008200000005000000d67b770600000000900037060000000004000000ffffffff00000000000000000000000000000000000000000000000000000000000000000000000000000000000000000000000055e0018400000000ffffffffffffffff040000000e000000ffffffff000000000000000000000000000000005af34906000000001d0077f20000000004000000ffffffff000000000000000000000000000000000000000000000000000000000000000000000000000000000000000000000000c9e0018400000000ffffffffffffffff0400000000000000ffffffff0000000000000000000000000020a94401000000a8966402dd0d000050cbcc0fd0cbcc0f070000000700000001000000000000000000000000000000000000000800000000000001000000000020b1440020b14409000000000000000000000000000000000000000000000000000000000000000000803f000000000100000018db5e2524db5e2524db5e250000000000000000d0c6211a00000000000000000101000038f2e706dc0d000009000000c20100002701000096000000000000007e503906000000003a0377770000000004000000ffffffff000000000000000000000000000000000000000000000000000000000000000000000000000000000000000000000000ede3018400000000ffffffffffffffff0400000000000000ffffffff00000000000000000000000019000000c271770600000000840277060000000004000000ffffffff00000000000000000000000000000000000000000000000000000000000000000000000000000000000000000000000061e2018400000000ffffffffffffffff0400000000000000ffffffff00000000000000000000000000c0ac4401000000a8966402de0d000010ffcc0f90ffcc0f070000000700000001000000000000000000000000000000000000000800000000000001000000000060b7440060b7440a000000000000000000000000000000000000000000000000000000000000000000803f0000000001000000e8da5e25f4da5e25f4da5e250000000000000000d0c6211a00000000000000000101000038f2e706dd0d00000a000000c2010000270100009600000000000000e66e390600000000a23d77770000000004000000ffffffff00000000000000000000000000000000000000000000000000000000000000000000000000000000000000000000000085dd018400000000ffffffffffffffff0400000000000000ffffffff000000000000000000000000190000006a4e7706000000002c3d77060000000004000000ffffffff000000000000000000000000000000000000000000000000000000000000000000000000000000000000000000000000f9dd018400000000ffffffffffffffff0400000000000000ffffffff0000000000000000000000000060b04401000000a8966402df0d00001009cd0f5009cd0f0000000007000000010000000000000000000000000000000000000008000000000000010000000000a0b94400a0b9440b000000000000000000000000000000000000000000000000000000000000000000803f0000000001000000f8da5e2504db5e2504db5e250000000000000000d0c6211a00000000000000000101000038f2e706de0d00000b000000f40100004a010000a5000000000000000e8f2a06000000004a3c77e80000000004000000ffffffff0000000000000000000000000000000000000000000000000000000000000000000000000000000000000000000000001ddf018400000000ffffffffffffffff0400000000000000ffffffff00000000000000000000000019000000924c770600000000d43f77060000000004000000ffffffff00000000000000000000000000000000000000000000000000000000000000000000000000000000000000000000000091df018400000000ffffffffffffffff0400000000000000ffffffff0000000000000000000000000040b44401000000a8966402e00d0000100ecd0f100fcd0f070000000700000001000000000000000000000000000000000000000800000000000001000000000060be440060be440c000000000000000000000000000000000000000000000000000000000000000000803f000000000000000098da5e25a4da5e25a4da5e250000000000000000d0c6211a00000000000000000101000038f2e706df0d00000c000000f40100004a010000a500000009000000b635770600000000f03eb7050000000004000000ffffffff000000000000000000000000000000000000000000000000000000000000000000000000000000000000000000000000b5de018400000000ffffffffffffffff0400000000000000ffffffff000000000000000000000000000000003a8d2a06000000007e3e77e80000000004000000ffffffff00000000000000000000000000000000000000000000000000000000000000000000000000000000000000000000000029d9018400000000ffffffffffffffff0400000000000000ffffffff00000000000000000000000000e0b84401000000a8966402e10d0000d0c3cc0f10c4cc0f060000000700000001000000000000000000000000000000000000000800000000000001000000000020c3440020c3440d000000000000000000000000000000000000000000000000000000000000000000803f000000000000000048da5e2554da5e2554da5e250000000000000000d0c6211a00000000000000000101000038f2e706e00d00000d000000260200006d010000b400000000000000de2b1a06000000009b38776d0000000004000000ffffffff0000000000000000000000000000000000000000000000000000000000000000000000000000000000000000000000004dd8018400000000ffffffffffffffff0400000000000000ffffffff00000000000000000000000019000000a24b770600000000e43877060000000004000000ffffffff000000000000000000000000000000000000000000000000000000000000000000000000000000000000000000000000c1d8018400000000ffffffffffffffff0400000000000000ffffffff0000000000000000000000000080bd4401000000a8966402e20d0000d001cd0f5002cd0f000000000700000001000000000000000000000000000000000000000800000000000001000000000000c8440000c8440e000000000000000000000000000000000000000000000000000000000000000000803f000000000000000018d75e2524d75e2524d75e250000000000000000d0c6211a00000000000000000101000038f2e706e10d00000e000000260200006d010000b40000000000000046281a0600000000033b776d0000000004000000ffffffff000000000000000000000000000000000000000000000000000000000000000000000000000000000000000000000000e5db018400000000ffffffffffffffff0400000000000000ffffffff00000000000000000000000019000000ca497706000000008c3a77060000000004000000ffffffff00000000000000000000000000000000000000000000000000000000000000000000000000000000000000000000000059da018400000000ffffffffffffffff0400000000000000ffffffff0000000000000000000000000020c24401000000a8966402e30d0000100ecd0f500ecd0f0700000007000000010000000000000000000000000000000000000008000000000000010000000000c0cc4400c0cc440f000000000000000000000000000000000000000000000000000000000000000000803f0000000000000000c8d75e25d4d75e25d4d75e250000000000000000d0c6211a00000000000000000101000038f2e706e20d00000f000000580200008b010000c800000004000000ee66740600000000a835771f0000000004000000ffffffff0000000000000000000000000000000000000000000000000000000000000000000000000000000000000000000000007dd5018400000000ffffffffffffffff0400000000000000ffffffff0000000000000000000000000000000072460a0600000000373577ee0000000004000000ffffffff000000000000000000000000000000000000000000000000000000000000000000000000000000000000000000000000f1d5018400000000ffffffffffffffff0400000000000000ffffffff00000000000000000000000000c0c64401000000</t>
  </si>
  <si>
    <t>#38|CarDef_Maserati_GranTurismo_Sport|4348454154454E47494E450300000038F2ED2500000000E8170000a8966402e40d000090c1cc0f10c2cc0f0000000007000000010000000000000000000000000000000000000008000000000000010000000000a0964400a0964401000000000000000000000000000000000000000000000000000000000000000000803f000000000400000068da5e2574da5e2574da5e250000000000000000d093211a00000000000000000101000038e8e706ffffffff01000000fa000000a500000055000000000000003e3c7b060000000078ef747b0000000004000000ffffffff0000000000000000000000000000000000000000000000000000000000000000000000000000000000000000000000002d0e028400000000ffffffffffffffff0400000000000000ffffffff00000000000000000000000019000000829d740600000000c4ee74060000000004000000ffffffff000000000000000000000000000000000000000000000000000000000000000000000000000000000000000000000000a10e028400000000ffffffffffffffff0400000000000000ffffffff00000000000000000000000000a0964400000000a8966402e50d000010c9cc0f90c9cc0f0600000007000000010000000000000000000000000000000000000008000000000000010000000000209b4400209b4402000000000000000000000000000000000000000000000000000000000000000000803f0000000004000000c8da5e25d4da5e25d4da5e250000000000000000d093211a00000000000000000101000038e8e706e40d000002000000fa000000a50000005500000000000000a63a7b0600000000e0e9747b0000000004000000ffffffff000000000000000000000000000000000000000000000000000000000000000000000000000000000000000000000000c509028400000000ffffffffffffffff0400000000000000ffffffff000000000000000000000000190000002a9a7406000000006ce974060000000004000000ffffffff0000000000000000000000000000000000000000000000000000000000000000000000000000000000000000000000003908028400000000ffffffffffffffff0400000000000000ffffffff0000000000000000000000000020984400000000a8966402e60d000090c1cc0fd0c1cc0f0700000007000000010000000000000000000000000000000000000008000000000000010000000000c09c4400c09c4403000000000000000000000000000000000000000000000000000000000000000000803f000000000400000078da5e2584da5e2584da5e250000000000000000d093211a00000000000000000101000038e8e706e50d000003000000fa000000a50000005500000000000000ce387b060000000088eb747b0000000004000000ffffffff0000000000000000000000000000000000000000000000000000000000000000000000000000000000000000000000005d0b028400000000ffffffffffffffff0400000000000000ffffffff00000000000000000000000019000000529874060000000014eb74060000000004000000ffffffff000000000000000000000000000000000000000000000000000000000000000000000000000000000000000000000000d10b028400000000ffffffffffffffff0400000000000000ffffffff00000000000000000000000000a0994401000000a8966402e70d0000d0c3cc0f10c4cc0f0000000007000000010000000000000000000000000000000000000008000000000000010000000000409e4400409e4404000000000000000000000000000000000000000000000000000000000000000000803f000000000200000008db5e2514db5e2514db5e250000000000000000d093211a00000000000000000101000038e8e706e60d000004000000fa000000a50000005500000005000000769174060000000030ea34060000000004000000ffffffff000000000000000000000000000000000000000000000000000000000000000000000000000000000000000000000000f50a028400000000ffffffffffffffff0400000001000000ffffffff00000000000000000000000000000000fa367b0600000000bce5747b0000000004000000ffffffff0000000000000000000000000000000000000000000000000000000000000000000000000000000000000000000000006905028400000000ffffffffffffffff0400000000000000ffffffff00000000000000000000000000209b4401000000a8966402e80d000010c9cc0f50c9cc0f0700000007000000010000000000000000000000000000000000000008000000000000010000000000e0a24400e0a24405000000000000000000000000000000000000000000000000000000000000000000803f000000000200000088da5e2594da5e2594da5e250000000000000000d093211a00000000000000000101000038e8e706e70d0000050000002c010000c800000064000000000000009ed76b0600000000d8e474fc0000000004000000ffffffff0000000000000000000000000000000000000000000000000000000000000000000000000000000000000000000000008d04028400000000ffffffffffffffff0400000000000000ffffffff00000000000000000000000019000000629774060000000024e474060000000004000000ffffffff0000000000000000000000000000000000000000000000000000000000000000000000000000000000000000000000000107028400000000ffffffffffffffff0400000000000000ffffffff00000000000000000000000000a09c4401000000a8966402e90d000050f7cc0fd0f7cc0f000000000700000001000000000000000000000000000000000000000800000000000001000000000060a2440060a24406000000000000000000000000000000000000000000000000000000000000000000803f000000000200000068db5e2574db5e2574db5e250000000000000000d093211a00000000000000000101000038e8e706e80d0000060000002c010000c8000000640000000000000006d46b060000000040e774fc0000000004000000ffffffff0000000000000000000000000000000000000000000000000000000000000000000000000000000000000000000000002506028400000000ffffffffffffffff0400000000000000ffffffff000000000000000000000000190000008a95740600000000cce674060000000004000000ffffffff0000000000000000000000000000000000000000000000000000000000000000000000000000000000000000000000009906028400000000ffffffffffffffff0400000000000000ffffffff00000000000000000000000000609e4401000000a8966402ea0d000050f7cc0f90f7cc0f0700000007000000010000000000000000000000000000000000000008000000000000010000000000a0a44400a0a44407000000000000000000000000000000000000000000000000000000000000000000803f0000000002000000d8db5e25e4db5e25e4db5e250000000000000000d093211a00000000000000000101000038e8e706e90d0000070000002c010000c80000006400000000000000aed26b0600000000e8e174fc0000000004000000ffffffff000000000000000000000000000000000000000000000000000000000000000000000000000000000000000000000000bd01028400000000ffffffffffffffff0400000000000000ffffffff00000000000000000000000019000000329274060000000074e174060000000004000000ffffffff0000000000000000000000000000000000000000000000000000000000000000000000000000000000000000000000003100028400000000ffffffffffffffff0400000000000000ffffffff00000000000000000000000000a0a04401000000a8966402eb0d0000d0c3cc0f50c4cc0f060000000700000001000000000000000000000000000000000000000800000000000001000000000000a7440000a74408000000000000000000000000000000000000000000000000000000000000000000803f000000000100000078db5e2584db5e2584db5e250000000000000000d093211a00000000000000000101000038e8e706ea0d0000080000002c010000c80000006400000005000000d69874060000000090e334060000000004000000ffffffff0000000000000000000000000000000000000000000000000000000000000000000000000000000000000000000000005503028400000000ffffffffffffffff040000000e000000ffffffff000000000000000000000000000000005ad06b06000000001ce374fc0000000004000000ffffffff000000000000000000000000000000000000000000000000000000000000000000000000000000000000000000000000c903028400000000ffffffffffffffff0400000000000000ffffffff00000000000000000000000000e0a24401000000a8966402ec0d000010ffcc0f90ffcc0f000000000700000001000000000000000000000000000000000000000800000000000001000000000040a9440040a94409000000000000000000000000000000000000000000000000000000000000000000803f0000000001000000f8db5e2504dc5e2504dc5e250000000000000000d093211a00000000000000000101000038e8e706eb0d0000090000002c010000c800000064000000000000007ed16b060000000038e274fc0000000004000000ffffffff000000000000000000000000000000000000000000000000000000000000000000000000000000000000000000000000ed02028400000000ffffffffffffffff0400000000000000ffffffff00000000000000000000000019000000c26e770600000000841d77060000000004000000ffffffff00000000000000000000000000000000000000000000000000000000000000000000000000000000000000000000000061fd018400000000ffffffffffffffff0400000000000000ffffffff0000000000000000000000000020a54401000000a8966402ed0d000050f3cc0fd0f3cc0f070000000700000001000000000000000000000000000000000000000800000000000001000000000020ae440020ae440a000000000000000000000000000000000000000000000000000000000000000000803f0000000001000000e8db5e25f4db5e25f4db5e250000000000000000d093211a00000000000000000101000038e8e706ec0d00000a0000005e010000e60000007300000000000000e68f590600000000a11c77710000000004000000ffffffff00000000000000000000000000000000000000000000000000000000000000000000000000000000000000000000000085fc018400000000ffffffffffffffff0400000000000000ffffffff000000000000000000000000190000006a6f7706000000002c1c77060000000004000000ffffffff000000000000000000000000000000000000000000000000000000000000000000000000000000000000000000000000f9fc018400000000ffffffffffffffff0400000000000000ffffffff0000000000000000000000000060a74401000000a8966402ee0d000010c9cc0f90c9cc0f000000000700000001000000000000000000000000000000000000000800000000000001000000000080ae440080ae440b000000000000000000000000000000000000000000000000000000000000000000803f000000000100000038db5e2544db5e2544db5e250000000000000000d093211a00000000000000000101000038e8e706ed0d00000b0000005e010000e600000073000000000000000e8c590600000000491f77710000000004000000ffffffff0000000000000000000000000000000000000000000000000000000000000000000000000000000000000000000000001dfe018400000000ffffffffffffffff0400000000000000ffffffff00000000000000000000000019000000926d770600000000d41e77060000000004000000ffffffff00000000000000000000000000000000000000000000000000000000000000000000000000000000000000000000000091fe018400000000ffffffffffffffff0400000000000000ffffffff0000000000000000000000000060a94401000000a8966402ef0d00001009cd0f9009cd0f000000000700000001000000000000000000000000000000000000000800000000000001000000000020b1440020b1440c000000000000000000000000000000000000000000000000000000000000000000803f000000000000000048db5e2554db5e2554db5e250000000000000000d093211a00000000000000000101000038e8e706ee0d00000c0000005e010000e60000007300000009000000b63a770600000000f019f7040000000004000000ffffffff000000000000000000000000000000000000000000000000000000000000000000000000000000000000000000000000b5f9018400000000ffffffffffffffff0400000000000000ffffffff000000000000000000000000000000003a8a5906000000007d1977710000000004000000ffffffff00000000000000000000000000000000000000000000000000000000000000000000000000000000000000000000000029f8018400000000ffffffffffffffff0400000000000000ffffffff0000000000000000000000000000ac4401000000a8966402f00d0000100ecd0f100fcd0f0700000007000000010000000000000000000000000000000000000008000000000000010000000000e0b34400e0b3440d000000000000000000000000000000000000000000000000000000000000000000803f000000000000000088db5e2594db5e2594db5e250000000000000000d093211a00000000000000000101000038e8e706ef0d00000d0000005e010000e60000007300000000000000de88590600000000991b77710000000004000000ffffffff0000000000000000000000000000000000000000000000000000000000000000000000000000000000000000000000004dfb018400000000ffffffffffffffff0400000000000000ffffffff00000000000000000000000019000000a268770600000000e41b77060000000004000000ffffffff000000000000000000000000000000000000000000000000000000000000000000000000000000000000000000000000c1fb018400000000ffffffffffffffff0400000000000000ffffffff00000000000000000000000000a0ae4401000000a8966402f10d000090c1cc0f10c2cc0f0600000007000000010000000000000000000000000000000000000008000000000000010000000000a0b64400a0b6440e000000000000000000000000000000000000000000000000000000000000000000803f000000000000000028d75e2534d75e2534d75e250000000000000000d093211a00000000000000000101000038e8e706f00d00000e0000005e010000e600000073000000000000004689590600000000011a77710000000004000000ffffffff000000000000000000000000000000000000000000000000000000000000000000000000000000000000000000000000e5fa018400000000ffffffffffffffff0400000000000000ffffffff00000000000000000000000019000000ca667706000000008c1577060000000004000000ffffffff00000000000000000000000000000000000000000000000000000000000000000000000000000000000000000000000059f5018400000000ffffffffffffffff0400000000000000ffffffff0000000000000000000000000040b14401000000a8966402f20d000090c1cc0fd0c1cc0f070000000700000001000000000000000000000000000000000000000800000000000001000000000020b9440020b9440f000000000000000000000000000000000000000000000000000000000000000000803f0000000000000000a8d85e25b4d85e25b4d85e250000000000000000d093211a00000000000000000101000038e8e706f10d00000f00000090010000090100008200000004000000ee47740600000000a814771f0000000004000000ffffffff0000000000000000000000000000000000000000000000000000000000000000000000000000000000000000000000007df4018400000000ffffffffffffffff0400000000000000ffffffff0000000000000000000000000000000072e7490600000000351477f20000000004000000ffffffff000000000000000000000000000000000000000000000000000000000000000000000000000000000000000000000000f1f4018400000000ffffffffffffffff0400000000000000ffffffff00000000000000000000000000c0b34401000000</t>
  </si>
  <si>
    <t>#39|CarDef_Bentley_Continental_GT_V8_Final|4348454154454E47494E4503000000389D3C2600000000E8170000a8966402f30d0000d0facc0f50fbcc0f0000000007000000010000000000000000000000000000000000000008000000000000010000000000009b4400009b4401000000000000000000000000000000000000000000000000000000000000000000803f0000000004000000a8db5e25b4db5e25b4db5e2500000000000000001094211a000000000000000001010000d0baf30dffffffff01000000fa000000a500000055000000000000003e53aa05000000007880a5780000000004000000ffffffff0000000000000000000000000000000000000000000000000000000000000000000000000000000000000000000000002d63d38700000000ffffffffffffffff0400000000000000ffffffff0000000000000000000000001900000082f0a50500000000c483a5050000000004000000ffffffff000000000000000000000000000000000000000000000000000000000000000000000000000000000000000000000000a163d38700000000ffffffffffffffff0400000000000000ffffffff00000000000000000000000000009b4400000000a8966402f40d000050c6cc0fd0c6cc0f0600000007000000010000000000000000000000000000000000000008000000000000010000000000809f4400809f4402000000000000000000000000000000000000000000000000000000000000000000803f0000000004000000b8db5e25c4db5e25c4db5e2500000000000000001094211a000000000000000001010000d0baf30df30d000002000000fa000000a50000005500000000000000a651aa0500000000e082a5780000000004000000ffffffff000000000000000000000000000000000000000000000000000000000000000000000000000000000000000000000000c562d38700000000ffffffffffffffff0400000000000000ffffffff000000000000000000000000190000002af1a505000000006c82a5050000000004000000ffffffff000000000000000000000000000000000000000000000000000000000000000000000000000000000000000000000000395dd38700000000ffffffffffffffff0400000000000000ffffffff00000000000000000000000000609c4400000000a8966402f50d000050f7cc0f90f7cc0f0700000007000000010000000000000000000000000000000000000008000000000000010000000000e0a04400e0a04403000000000000000000000000000000000000000000000000000000000000000000803f0000000004000000c8db5e25d4db5e25d4db5e2500000000000000001094211a000000000000000001010000d0baf30df40d0000030000002c010000c80000006400000000000000ce8fba050000000088bca5ff0000000004000000ffffffff0000000000000000000000000000000000000000000000000000000000000000000000000000000000000000000000005d5cd38700000000ffffffffffffffff0400000000000000ffffffff0000000000000000000000001900000052cfa5050000000014bca5050000000004000000ffffffff000000000000000000000000000000000000000000000000000000000000000000000000000000000000000000000000d15cd38700000000ffffffffffffffff0400000000000000ffffffff00000000000000000000000000c09d4401000000a8966402f60d000090c1cc0fd0c1cc0f000000000700000001000000000000000000000000000000000000000800000000000001000000000040a2440040a24404000000000000000000000000000000000000000000000000000000000000000000803f000000000200000008dc5e2514dc5e2514dc5e2500000000000000001094211a000000000000000001010000d0baf30df50d0000040000002c010000c8000000640000000500000076c4a5050000000030bfe5050000000004000000ffffffff000000000000000000000000000000000000000000000000000000000000000000000000000000000000000000000000f55fd38700000000ffffffffffffffff0400000001000000ffffffff00000000000000000000000000000000fa8dba0500000000bcbea5ff0000000004000000ffffffff000000000000000000000000000000000000000000000000000000000000000000000000000000000000000000000000695ed38700000000ffffffffffffffff0400000000000000ffffffff00000000000000000000000000209f4401000000a8966402f70d00005011cd0fd011cd0f0000000007000000010000000000000000000000000000000000000008000000000000010000000000e0a64400e0a64405000000000000000000000000000000000000000000000000000000000000000000803f000000000200000028db5e2534db5e2534db5e2500000000000000001094211a000000000000000001010000d0baf30df60d0000050000005e010000e600000073000000000000009e2a8b0500000000d9b9a5720000000004000000ffffffff0000000000000000000000000000000000000000000000000000000000000000000000000000000000000000000000008d59d38700000000ffffffffffffffff0400000000000000ffffffff0000000000000000000000001900000062caa5050000000024b9a5050000000004000000ffffffff0000000000000000000000000000000000000000000000000000000000000000000000000000000000000000000000000158d38700000000ffffffffffffffff0400000000000000ffffffff0000000000000000000000000080a04401000000a8966402f80d0000d0c3cc0f50c4cc0f0000000007000000010000000000000000000000000000000000000008000000000000010000000000e0a54400e0a54406000000000000000000000000000000000000000000000000000000000000000000803f0000000002000000b8dc5e25c4dc5e25c4dc5e2500000000000000001094211a000000000000000001010000d0baf30df70d0000060000005e010000e60000007300000000000000062b8b050000000041b8a5720000000004000000ffffffff000000000000000000000000000000000000000000000000000000000000000000000000000000000000000000000000255bd38700000000ffffffffffffffff0400000000000000ffffffff000000000000000000000000190000008ac8a50500000000ccbba5050000000004000000ffffffff000000000000000000000000000000000000000000000000000000000000000000000000000000000000000000000000995bd38700000000ffffffffffffffff0400000000000000ffffffff00000000000000000000000000e0a14401000000a8966402f90d00001009cd0f9009cd0f000000000700000001000000000000000000000000000000000000000800000000000001000000000000a8440000a84407000000000000000000000000000000000000000000000000000000000000000000803f000000000200000068dc5e2574dc5e2574dc5e2500000000000000001094211a000000000000000001010000d0baf30df80d0000070000005e010000e60000007300000000000000ae298b0500000000e9baa5720000000004000000ffffffff000000000000000000000000000000000000000000000000000000000000000000000000000000000000000000000000bd5ad38700000000ffffffffffffffff0400000000000000ffffffff0000000000000000000000001900000032c9a5050000000074baa5050000000004000000ffffffff0000000000000000000000000000000000000000000000000000000000000000000000000000000000000000000000003155d38700000000ffffffffffffffff0400000000000000ffffffff00000000000000000000000000e0a34401000000a8966402fa0d0000d0facc0f50fccc0f070000000700000001000000000000000000000000000000000000000800000000000001000000000000aa440000aa4408000000000000000000000000000000000000000000000000000000000000000000803f0000000001000000c8dc5e25d4dc5e25d4dc5e2500000000000000001094211a000000000000000001010000d0baf30df90d00000800000090010000090100008200000005000000d6cfa5050000000090b4e5050000000004000000ffffffff0000000000000000000000000000000000000000000000000000000000000000000000000000000000000000000000005554d38700000000ffffffffffffffff040000000e000000ffffffff000000000000000000000000000000005a479b05000000001db4a5f10000000004000000ffffffff000000000000000000000000000000000000000000000000000000000000000000000000000000000000000000000000c954d38700000000ffffffffffffffff0400000000000000ffffffff00000000000000000000000000e0a54401000000a8966402fb0d00001009cd0f9009cd0f000000000700000001000000000000000000000000000000000000000800000000000001000000000020ac440020ac4409000000000000000000000000000000000000000000000000000000000000000000803f000000000100000098dc5e25a4dc5e25a4dc5e2500000000000000001094211a000000000000000001010000d0baf30dfa0d000009000000900100000901000082000000000000007e449b050000000039b7a5f10000000004000000ffffffff000000000000000000000000000000000000000000000000000000000000000000000000000000000000000000000000ed57d38700000000ffffffffffffffff0400000000000000ffffffff00000000000000000000000019000000c2c5a5050000000084b6a5050000000004000000ffffffff0000000000000000000000000000000000000000000000000000000000000000000000000000000000000000000000006156d38700000000ffffffffffffffff0400000000000000ffffffff00000000000000000000000000e0a74401000000a8966402fc0d0000100ecd0f500ecd0f0700000007000000010000000000000000000000000000000000000008000000000000010000000000a0b04400a0b0440a000000000000000000000000000000000000000000000000000000000000000000803f0000000001000000a8dc5e25b4dc5e25b4dc5e2500000000000000001094211a000000000000000001010000d0baf30dfb0d00000a000000c2010000270100009600000000000000e6e2eb0500000000a2b1a5740000000004000000ffffffff0000000000000000000000000000000000000000000000000000000000000000000000000000000000000000000000008551d38700000000ffffffffffffffff0400000000000000ffffffff000000000000000000000000190000006ac2a505000000002cb1a5050000000004000000ffffffff000000000000000000000000000000000000000000000000000000000000000000000000000000000000000000000000f951d38700000000ffffffffffffffff0400000000000000ffffffff00000000000000000000000000e0a94401000000a8966402fd0d0000d0c3cc0f10c4cc0f0000000007000000010000000000000000000000000000000000000008000000000000010000000000c0b04400c0b0440b000000000000000000000000000000000000000000000000000000000000000000803f000000000100000058dc5e2564dc5e2564dc5e2500000000000000001094211a000000000000000001010000d0baf30dfc0d00000b000000c20100002701000096000000000000000ee3eb05000000004ab0a5740000000004000000ffffffff0000000000000000000000000000000000000000000000000000000000000000000000000000000000000000000000001d53d38700000000ffffffffffffffff0400000000000000ffffffff0000000000000000000000001900000092c0a50500000000d4b3a5050000000004000000ffffffff0000000000000000000000000000000000000000000000000000000000000000000000000000000000000000000000009153d38700000000ffffffffffffffff0400000000000000ffffffff00000000000000000000000000a0ab4401000000a8966402fe0d000010ffcc0f1000cd0f070000000700000001000000000000000000000000000000000000000800000000000001000000000040b3440040b3440c000000000000000000000000000000000000000000000000000000000000000000803f000000000000000078dc5e2584dc5e2584dc5e2500000000000000001094211a000000000000000001010000d0baf30dfd0d00000c000000c2010000270100009600000009000000b6b9a50500000000f0b265060000000004000000ffffffff000000000000000000000000000000000000000000000000000000000000000000000000000000000000000000000000b552d38700000000ffffffffffffffff0400000000000000ffffffff000000000000000000000000000000003ae1eb05000000007eb2a5740000000004000000ffffffff000000000000000000000000000000000000000000000000000000000000000000000000000000000000000000000000294dd38700000000ffffffffffffffff0400000000000000ffffffff0000000000000000000000000000ae4401000000a8966402ff0d000010facc0f50facc0f0600000007000000010000000000000000000000000000000000000008000000000000010000000000a0b54400a0b5440d000000000000000000000000000000000000000000000000000000000000000000803f0000000000000000e8dc5e25f4dc5e25f4dc5e2500000000000000001094211a000000000000000001010000d0baf30dfe0d00000d000000f40100004a010000a500000000000000de1ff805000000009aaca5eb0000000004000000ffffffff0000000000000000000000000000000000000000000000000000000000000000000000000000000000000000000000004d4cd38700000000ffffffffffffffff0400000000000000ffffffff00000000000000000000000019000000a2dfa50500000000e4aca5050000000004000000ffffffff000000000000000000000000000000000000000000000000000000000000000000000000000000000000000000000000c14cd38700000000ffffffffffffffff0400000000000000ffffffff0000000000000000000000000060b04401000000a8966402000e0000d0facc0f50fbcc0f000000000700000001000000000000000000000000000000000000000800000000000001000000000020b8440020b8440e000000000000000000000000000000000000000000000000000000000000000000803f000000000000000008d95e2514d95e2514d95e2500000000000000001094211a000000000000000001010000d0baf30dff0d00000e000000f40100004a010000a500000000000000461cf8050000000002afa5eb0000000004000000ffffffff000000000000000000000000000000000000000000000000000000000000000000000000000000000000000000000000e54fd38700000000ffffffffffffffff0400000000000000ffffffff00000000000000000000000019000000cadda505000000008caea5050000000004000000ffffffff000000000000000000000000000000000000000000000000000000000000000000000000000000000000000000000000594ed38700000000ffffffffffffffff0400000000000000ffffffff00000000000000000000000000c0b24401000000a8966402010e000010ffcc0f1000cd0f060000000700000001000000000000000000000000000000000000000800000000000001000000000060ba440060ba440f000000000000000000000000000000000000000000000000000000000000000000803f000000000000000078d95e2584d95e2584d95e2500000000000000001094211a000000000000000001010000d0baf30d000e00000f000000260200006d010000b400000004000000eefaa60500000000a8a9a51c0000000004000000ffffffff0000000000000000000000000000000000000000000000000000000000000000000000000000000000000000000000007d49d38700000000ffffffffffffffff0400000000000000ffffffff0000000000000000000000000000000072bac8050000000037a9a56e0000000004000000ffffffff000000000000000000000000000000000000000000000000000000000000000000000000000000000000000000000000f149d38700000000ffffffffffffffff0400000000000000ffffffff0000000000000000000000000000b54401000000</t>
  </si>
  <si>
    <t>#40|CarDef_AstonMartinZagato12_Final|4348454154454E47494E450300000038403C2600000000E8170000a8966402020e000050f3cc0f90f3cc0f0000000007000000010000000000000000000000000000000000000008000000000000010000000000009c4400009c4401000000000000000000000000000000000000000000000000000000000000000000803f000000000400000098db5e25a4db5e25a4db5e2500000000000000005094211a00000000000000000101000010f5f30dffffffff01000000fa000000a500000055000000000000003e8eaa0500000000785da5780000000004000000ffffffff0000000000000000000000000000000000000000000000000000000000000000000000000000000000000000000000002dbcd38700000000ffffffffffffffff0400000000000000ffffffff00000000000000000000000019000000822fa50500000000c45ca5050000000004000000ffffffff000000000000000000000000000000000000000000000000000000000000000000000000000000000000000000000000a1bcd38700000000ffffffffffffffff0400000000000000ffffffff00000000000000000000000000009c4400000000a8966402030e0000d0facc0f10fbcc0f0700000007000000010000000000000000000000000000000000000008000000000000010000000000a0a04400a0a04402000000000000000000000000000000000000000000000000000000000000000000803f000000000400000028dc5e2534dc5e2534dc5e2500000000000000005094211a00000000000000000101000010f5f30d020e000002000000fa000000a50000005500000000000000a68caa0500000000e05fa5780000000004000000ffffffff000000000000000000000000000000000000000000000000000000000000000000000000000000000000000000000000c5bfd38700000000ffffffffffffffff0400000000000000ffffffff000000000000000000000000190000002a2ca505000000006c5fa5050000000004000000ffffffff00000000000000000000000000000000000000000000000000000000000000000000000000000000000000000000000039bed38700000000ffffffffffffffff0400000000000000ffffffff00000000000000000000000000809d4400000000a8966402040e000050f7cc0f90f7cc0f060000000700000001000000000000000000000000000000000000000800000000000001000000000020a2440020a24403000000000000000000000000000000000000000000000000000000000000000000803f000000000400000088dc5e2594dc5e2594dc5e2500000000000000005094211a00000000000000000101000010f5f30d030e0000030000002c010000c80000006400000000000000ce6aba05000000008859a5ff0000000004000000ffffffff0000000000000000000000000000000000000000000000000000000000000000000000000000000000000000000000005db9d38700000000ffffffffffffffff0400000000000000ffffffff00000000000000000000000019000000522aa505000000001459a5050000000004000000ffffffff000000000000000000000000000000000000000000000000000000000000000000000000000000000000000000000000d1b9d38700000000ffffffffffffffff0400000000000000ffffffff00000000000000000000000000009f4401000000a8966402050e000010ffcc0f50ffcc0f0000000007000000010000000000000000000000000000000000000008000000000000010000000000c0a34400c0a34404000000000000000000000000000000000000000000000000000000000000000000803f000000000200000038dc5e2544dc5e2544dc5e2500000000000000005094211a00000000000000000101000010f5f30d040e0000040000002c010000c800000064000000050000007623a505000000003058e5050000000004000000ffffffff000000000000000000000000000000000000000000000000000000000000000000000000000000000000000000000000f5b8d38700000000ffffffffffffffff0400000001000000ffffffff00000000000000000000000000000000fa68ba0500000000bc5ba5ff0000000004000000ffffffff00000000000000000000000000000000000000000000000000000000000000000000000000000000000000000000000069bbd38700000000ffffffffffffffff0400000000000000ffffffff0000000000000000000000000080a04401000000a8966402060e000090c1cc0fd0c1cc0f070000000700000001000000000000000000000000000000000000000800000000000001000000000080a8440080a84405000000000000000000000000000000000000000000000000000000000000000000803f000000000200000048dc5e2554dc5e2554dc5e2500000000000000005094211a00000000000000000101000010f5f30d050e0000050000005e010000e600000073000000000000009ec98b0500000000d95aa5720000000004000000ffffffff0000000000000000000000000000000000000000000000000000000000000000000000000000000000000000000000008dbad38700000000ffffffffffffffff0400000000000000ffffffff000000000000000000000000190000006229a50500000000245aa5050000000004000000ffffffff00000000000000000000000000000000000000000000000000000000000000000000000000000000000000000000000001b5d38700000000ffffffffffffffff0400000000000000ffffffff0000000000000000000000000000a24401000000a8966402070e0000100ecd0fd00ecd0f0000000007000000010000000000000000000000000000000000000008000000000000010000000000a0a74400a0a74406000000000000000000000000000000000000000000000000000000000000000000803f0000000002000000a8dd5e25b4dd5e25b4dd5e2500000000000000005094211a00000000000000000101000010f5f30d060e0000060000005e010000e6000000730000000000000006c68b05000000004155a5720000000004000000ffffffff00000000000000000000000000000000000000000000000000000000000000000000000000000000000000000000000025b4d38700000000ffffffffffffffff0400000000000000ffffffff000000000000000000000000190000008a27a50500000000cc54a5050000000004000000ffffffff00000000000000000000000000000000000000000000000000000000000000000000000000000000000000000000000099b4d38700000000ffffffffffffffff0400000000000000ffffffff0000000000000000000000000080a34401000000a8966402080e0000d0c3cc0f50c4cc0f0000000007000000010000000000000000000000000000000000000008000000000000010000000000c0a94400c0a94407000000000000000000000000000000000000000000000000000000000000000000803f0000000002000000b8dd5e25c4dd5e25c4dd5e2500000000000000005094211a00000000000000000101000010f5f30d070e0000070000005e010000e60000007300000000000000aec48b0500000000e957a5720000000004000000ffffffff000000000000000000000000000000000000000000000000000000000000000000000000000000000000000000000000bdb7d38700000000ffffffffffffffff0400000000000000ffffffff000000000000000000000000190000003224a505000000007457a5050000000004000000ffffffff00000000000000000000000000000000000000000000000000000000000000000000000000000000000000000000000031b6d38700000000ffffffffffffffff0400000000000000ffffffff00000000000000000000000000a0a54401000000a8966402090e0000d001cd0f5002cd0f070000000700000001000000000000000000000000000000000000000800000000000001000000000000ac440000ac4408000000000000000000000000000000000000000000000000000000000000000000803f0000000001000000f8dd5e2504de5e2504de5e2500000000000000005094211a00000000000000000101000010f5f30d080e00000800000090010000090100008200000005000000d62aa505000000009051e5050000000004000000ffffffff00000000000000000000000000000000000000000000000000000000000000000000000000000000000000000000000055b1d38700000000ffffffffffffffff040000000e000000ffffffff000000000000000000000000000000005aa29b05000000001d51a5f10000000004000000ffffffff000000000000000000000000000000000000000000000000000000000000000000000000000000000000000000000000c9b1d38700000000ffffffffffffffff0400000000000000ffffffff00000000000000000000000000c0a74401000000a89664020a0e000050cbcc0f90cbcc0f060000000700000001000000000000000000000000000000000000000800000000000001000000000020ae440020ae4409000000000000000000000000000000000000000000000000000000000000000000803f000000000100000008de5e2514de5e2514de5e2500000000000000005094211a00000000000000000101000010f5f30d090e000009000000900100000901000082000000000000007ea39b05000000003950a5f10000000004000000ffffffff000000000000000000000000000000000000000000000000000000000000000000000000000000000000000000000000edb0d38700000000ffffffffffffffff0400000000000000ffffffff00000000000000000000000019000000c220a505000000008453a5050000000004000000ffffffff00000000000000000000000000000000000000000000000000000000000000000000000000000000000000000000000061b3d38700000000ffffffffffffffff0400000000000000ffffffff00000000000000000000000000e0a94401000000a89664020b0e0000d001cd0f1002cd0f0700000007000000010000000000000000000000000000000000000008000000000000010000000000e0b24400e0b2440a000000000000000000000000000000000000000000000000000000000000000000803f000000000100000018de5e2524de5e2524de5e2500000000000000005094211a00000000000000000101000010f5f30d0a0e00000a000000c2010000270100009600000000000000e601eb0500000000a252a5740000000004000000ffffffff00000000000000000000000000000000000000000000000000000000000000000000000000000000000000000000000085b2d38700000000ffffffffffffffff0400000000000000ffffffff000000000000000000000000190000006a21a505000000002c52a5050000000004000000ffffffff000000000000000000000000000000000000000000000000000000000000000000000000000000000000000000000000f9b2d38700000000ffffffffffffffff0400000000000000ffffffff0000000000000000000000000000ac4401000000a89664020c0e00001009cd0f9009cd0f000000000700000001000000000000000000000000000000000000000800000000000001000000000060b3440060b3440b000000000000000000000000000000000000000000000000000000000000000000803f000000000100000028dd5e2534dd5e2534dd5e2500000000000000005094211a00000000000000000101000010f5f30d0b0e00000b000000c20100002701000096000000000000000e1eeb05000000004a4da5740000000004000000ffffffff0000000000000000000000000000000000000000000000000000000000000000000000000000000000000000000000001dacd38700000000ffffffffffffffff0400000000000000ffffffff00000000000000000000000019000000923fa50500000000d44ca5050000000004000000ffffffff00000000000000000000000000000000000000000000000000000000000000000000000000000000000000000000000091acd38700000000ffffffffffffffff0400000000000000ffffffff0000000000000000000000000020ae4401000000a89664020d0e000050f7cc0fd0f7cc0f0000000007000000010000000000000000000000000000000000000008000000000000010000000000e0b54400e0b5440c000000000000000000000000000000000000000000000000000000000000000000803f000000000000000068dd5e2574dd5e2574dd5e2500000000000000005094211a00000000000000000101000010f5f30d0c0e00000c000000c2010000270100009600000009000000b644a50500000000f04f65060000000004000000ffffffff000000000000000000000000000000000000000000000000000000000000000000000000000000000000000000000000b5afd38700000000ffffffffffffffff0400000000000000ffffffff000000000000000000000000000000003a1ceb05000000007e4fa5740000000004000000ffffffff00000000000000000000000000000000000000000000000000000000000000000000000000000000000000000000000029aed38700000000ffffffffffffffff0400000000000000ffffffff00000000000000000000000000a0b04401000000a89664020e0e000050c6cc0fd0c6cc0f070000000700000001000000000000000000000000000000000000000800000000000001000000000080b8440080b8440d000000000000000000000000000000000000000000000000000000000000000000803f000000000000000078dd5e2584dd5e2584dd5e2500000000000000005094211a00000000000000000101000010f5f30d0d0e00000d000000f40100004a010000a500000000000000defaf805000000009a49a5eb0000000004000000ffffffff0000000000000000000000000000000000000000000000000000000000000000000000000000000000000000000000004da9d38700000000ffffffffffffffff0400000000000000ffffffff00000000000000000000000019000000a23aa50500000000e449a5050000000004000000ffffffff000000000000000000000000000000000000000000000000000000000000000000000000000000000000000000000000c1a9d38700000000ffffffffffffffff0400000000000000ffffffff0000000000000000000000000020b34401000000a89664020f0e000050f3cc0f90f3cc0f070000000700000001000000000000000000000000000000000000000800000000000001000000000020bb440020bb440e000000000000000000000000000000000000000000000000000000000000000000803f0000000000000000a8d95e25b4d95e25b4d95e2500000000000000005094211a00000000000000000101000010f5f30d0e0e00000e000000f40100004a010000a50000000000000046fbf805000000000248a5eb0000000004000000ffffffff000000000000000000000000000000000000000000000000000000000000000000000000000000000000000000000000e5a8d38700000000ffffffffffffffff0400000000000000ffffffff00000000000000000000000019000000ca38a505000000008c4ba5050000000004000000ffffffff00000000000000000000000000000000000000000000000000000000000000000000000000000000000000000000000059abd38700000000ffffffffffffffff0400000000000000ffffffff00000000000000000000000000a0b54401000000a8966402100e000010ffcc0f90ffcc0f0700000007000000010000000000000000000000000000000000000008000000000000010000000000c0bd4400c0bd440f000000000000000000000000000000000000000000000000000000000000000000803f0000000000000000a8da5e25b4da5e25b4da5e2500000000000000005094211a00000000000000000101000010f5f30d0f0e00000f000000260200006d010000b400000004000000ee19a60500000000a84aa51c0000000004000000ffffffff0000000000000000000000000000000000000000000000000000000000000000000000000000000000000000000000007daad38700000000ffffffffffffffff0400000000000000ffffffff000000000000000000000000000000007259c80500000000374aa56e0000000004000000ffffffff000000000000000000000000000000000000000000000000000000000000000000000000000000000000000000000000f1aad38700000000ffffffffffffffff0400000000000000ffffffff0000000000000000000000000040b84401000000</t>
  </si>
  <si>
    <t>#41|CarDef_AstonMartinVantage|4348454154454E47494E450300000038BC3C2600000000E8170000a8966402110e000010ffcc0f90ffcc0f0000000007000000010000000000000000000000000000000000000008000000000000010000000000809e4400809e4401000000000000000000000000000000000000000000000000000000000000000000803f000000000400000008dd5e2514dd5e2514dd5e2500000000000000009094211a00000000000000000101000090f4f30dffffffff01000000fa000000a500000055000000000000003e72aa050000000078a1a5780000000004000000ffffffff0000000000000000000000000000000000000000000000000000000000000000000000000000000000000000000000002d40d38700000000ffffffffffffffff0400000000000000ffffffff0000000000000000000000001900000082d3a50500000000c4a0a5050000000004000000ffffffff000000000000000000000000000000000000000000000000000000000000000000000000000000000000000000000000a140d38700000000ffffffffffffffff0400000000000000ffffffff00000000000000000000000000809e4400000000a8966402120e000050f3cc0f90f3cc0f000000000700000001000000000000000000000000000000000000000800000000000001000000000040a3440040a34402000000000000000000000000000000000000000000000000000000000000000000803f000000000400000058dd5e2564dd5e2564dd5e2500000000000000009094211a00000000000000000101000090f4f30d110e000002000000fa000000a50000005500000000000000a670aa0500000000e0a3a5780000000004000000ffffffff000000000000000000000000000000000000000000000000000000000000000000000000000000000000000000000000c543d38700000000ffffffffffffffff0400000000000000ffffffff000000000000000000000000190000002ad0a505000000006ca3a5050000000004000000ffffffff0000000000000000000000000000000000000000000000000000000000000000000000000000000000000000000000003942d38700000000ffffffffffffffff0400000000000000ffffffff0000000000000000000000000000a04400000000a8966402130e0000d0facc0f50fbcc0f0700000007000000010000000000000000000000000000000000000008000000000000010000000000c0a44400c0a44403000000000000000000000000000000000000000000000000000000000000000000803f0000000004000000e8dd5e25f4dd5e25f4dd5e2500000000000000009094211a00000000000000000101000090f4f30d120e0000030000002c010000c80000006400000000000000ceeeba050000000088dda5ff0000000004000000ffffffff0000000000000000000000000000000000000000000000000000000000000000000000000000000000000000000000005d3dd38700000000ffffffffffffffff0400000000000000ffffffff0000000000000000000000001900000052aea5050000000014dda5050000000004000000ffffffff000000000000000000000000000000000000000000000000000000000000000000000000000000000000000000000000d13dd38700000000ffffffffffffffff0400000000000000ffffffff0000000000000000000000000080a14401000000a8966402140e000050cbcc0f90cbcc0f060000000700000001000000000000000000000000000000000000000800000000000001000000000040a6440040a64404000000000000000000000000000000000000000000000000000000000000000000803f000000000200000088dd5e2594dd5e2594dd5e2500000000000000009094211a00000000000000000101000090f4f30d130e0000040000002c010000c8000000640000000500000076a7a5050000000030dce5050000000004000000ffffffff000000000000000000000000000000000000000000000000000000000000000000000000000000000000000000000000f53cd38700000000ffffffffffffffff0400000001000000ffffffff00000000000000000000000000000000faecba0500000000bcdfa5ff0000000004000000ffffffff000000000000000000000000000000000000000000000000000000000000000000000000000000000000000000000000693fd38700000000ffffffffffffffff0400000000000000ffffffff0000000000000000000000000000a34401000000a8966402150e000050f3cc0fd0f3cc0f060000000700000001000000000000000000000000000000000000000800000000000001000000000020ab440020ab4405000000000000000000000000000000000000000000000000000000000000000000803f000000000200000098dd5e25a4dd5e25a4dd5e2500000000000000009094211a00000000000000000101000090f4f30d140e0000050000005e010000e600000073000000000000009e4d8b0500000000d9dea5720000000004000000ffffffff0000000000000000000000000000000000000000000000000000000000000000000000000000000000000000000000008d3ed38700000000ffffffffffffffff0400000000000000ffffffff0000000000000000000000001900000062ada5050000000024dea5050000000004000000ffffffff0000000000000000000000000000000000000000000000000000000000000000000000000000000000000000000000000139d38700000000ffffffffffffffff0400000000000000ffffffff0000000000000000000000000080a44401000000a8966402160e000010ffcc0f90ffcc0f000000000700000001000000000000000000000000000000000000000800000000000001000000000020aa440020aa4406000000000000000000000000000000000000000000000000000000000000000000803f0000000002000000f8de5e2504df5e2504df5e2500000000000000009094211a00000000000000000101000090f4f30d150e0000060000005e010000e60000007300000000000000064a8b050000000041d9a5720000000004000000ffffffff0000000000000000000000000000000000000000000000000000000000000000000000000000000000000000000000002538d38700000000ffffffffffffffff0400000000000000ffffffff000000000000000000000000190000008aaba50500000000ccd8a5050000000004000000ffffffff0000000000000000000000000000000000000000000000000000000000000000000000000000000000000000000000009938d38700000000ffffffffffffffff0400000000000000ffffffff0000000000000000000000000000a64401000000a8966402170e000050cbcc0f90cbcc0f070000000700000001000000000000000000000000000000000000000800000000000001000000000060ac440060ac4407000000000000000000000000000000000000000000000000000000000000000000803f000000000200000088de5e2594de5e2594de5e2500000000000000009094211a00000000000000000101000090f4f30d160e0000070000005e010000e60000007300000000000000ae488b0500000000e9dba5720000000004000000ffffffff000000000000000000000000000000000000000000000000000000000000000000000000000000000000000000000000bd3bd38700000000ffffffffffffffff0400000000000000ffffffff0000000000000000000000001900000032a8a5050000000074dba5050000000004000000ffffffff000000000000000000000000000000000000000000000000000000000000000000000000000000000000000000000000313ad38700000000ffffffffffffffff0400000000000000ffffffff0000000000000000000000000020a84401000000a8966402180e000050f3cc0f90f3cc0f000000000700000001000000000000000000000000000000000000000800000000000001000000000080ae440080ae4408000000000000000000000000000000000000000000000000000000000000000000803f000000000100000098de5e25a4de5e25a4de5e2500000000000000009094211a00000000000000000101000090f4f30d170e00000800000090010000090100008200000005000000d6aea5050000000090d5e5050000000004000000ffffffff0000000000000000000000000000000000000000000000000000000000000000000000000000000000000000000000005535d38700000000ffffffffffffffff040000000e000000ffffffff000000000000000000000000000000005a269b05000000001dd5a5f10000000004000000ffffffff000000000000000000000000000000000000000000000000000000000000000000000000000000000000000000000000c935d38700000000ffffffffffffffff0400000000000000ffffffff0000000000000000000000000040aa4401000000a8966402190e0000d001cd0f1002cd0f0600000007000000010000000000000000000000000000000000000008000000000000010000000000a0b04400a0b04409000000000000000000000000000000000000000000000000000000000000000000803f000000000100000028de5e2534de5e2534de5e2500000000000000009094211a00000000000000000101000090f4f30d180e000009000000900100000901000082000000000000007e279b050000000039d4a5f10000000004000000ffffffff000000000000000000000000000000000000000000000000000000000000000000000000000000000000000000000000ed34d38700000000ffffffffffffffff0400000000000000ffffffff00000000000000000000000019000000c2a4a5050000000084d7a5050000000004000000ffffffff0000000000000000000000000000000000000000000000000000000000000000000000000000000000000000000000006137d38700000000ffffffffffffffff0400000000000000ffffffff0000000000000000000000000060ac4401000000a89664021a0e000090c1cc0fd0c1cc0f060000000700000001000000000000000000000000000000000000000800000000000001000000000080b5440080b5440a000000000000000000000000000000000000000000000000000000000000000000803f0000000001000000b8de5e25c4de5e25c4de5e2500000000000000009094211a00000000000000000101000090f4f30d190e00000a000000c2010000270100009600000000000000e685eb0500000000a2d6a5740000000004000000ffffffff0000000000000000000000000000000000000000000000000000000000000000000000000000000000000000000000008536d38700000000ffffffffffffffff0400000000000000ffffffff000000000000000000000000190000006aa5a505000000002cd6a5050000000004000000ffffffff000000000000000000000000000000000000000000000000000000000000000000000000000000000000000000000000f936d38700000000ffffffffffffffff0400000000000000ffffffff0000000000000000000000000080ae4401000000a89664021b0e00005011cd0f9011cd0f000000000700000001000000000000000000000000000000000000000800000000000001000000000000b6440000b6440b000000000000000000000000000000000000000000000000000000000000000000803f0000000001000000d8de5e25e4de5e25e4de5e2500000000000000009094211a00000000000000000101000090f4f30d1a0e00000b000000c20100002701000096000000000000000e82eb05000000004ad1a5740000000004000000ffffffff0000000000000000000000000000000000000000000000000000000000000000000000000000000000000000000000001d30d38700000000ffffffffffffffff0400000000000000ffffffff0000000000000000000000001900000092a3a50500000000d4d0a5050000000004000000ffffffff0000000000000000000000000000000000000000000000000000000000000000000000000000000000000000000000009130d38700000000ffffffffffffffff0400000000000000ffffffff00000000000000000000000000c0b04401000000a89664021c0e000010c9cc0f90c9cc0f070000000700000001000000000000000000000000000000000000000800000000000001000000000080b9440080b9440c000000000000000000000000000000000000000000000000000000000000000000803f0000000000000000e8de5e25f4de5e25f4de5e2500000000000000009094211a00000000000000000101000090f4f30d1b0e00000c000000c2010000270100009600000009000000b6d8a50500000000f0d365060000000004000000ffffffff000000000000000000000000000000000000000000000000000000000000000000000000000000000000000000000000b533d38700000000ffffffffffffffff0400000000000000ffffffff000000000000000000000000000000003a80eb05000000007ed3a5740000000004000000ffffffff0000000000000000000000000000000000000000000000000000000000000000000000000000000000000000000000002932d38700000000ffffffffffffffff0400000000000000ffffffff0000000000000000000000000020b44401000000a89664021d0e0000100ecd0fd00ecd0f060000000700000001000000000000000000000000000000000000000800000000000001000000000000bd440000bd440d000000000000000000000000000000000000000000000000000000000000000000803f000000000000000008df5e2514df5e2514df5e2500000000000000009094211a00000000000000000101000090f4f30d1c0e00000d000000f40100004a010000a500000000000000de7ef805000000009acda5eb0000000004000000ffffffff0000000000000000000000000000000000000000000000000000000000000000000000000000000000000000000000004d2dd38700000000ffffffffffffffff0400000000000000ffffffff00000000000000000000000019000000a2bea50500000000e4cda5050000000004000000ffffffff000000000000000000000000000000000000000000000000000000000000000000000000000000000000000000000000c12dd38700000000ffffffffffffffff0400000000000000ffffffff0000000000000000000000000080b74401000000a89664021e0e000010facc0f50facc0f000000000700000001000000000000000000000000000000000000000800000000000001000000000080c0440080c0440e000000000000000000000000000000000000000000000000000000000000000000803f000000000000000058da5e2564da5e2564da5e2500000000000000009094211a00000000000000000101000090f4f30d1d0e00000e000000f40100004a010000a500000000000000467ff8050000000002cca5eb0000000004000000ffffffff000000000000000000000000000000000000000000000000000000000000000000000000000000000000000000000000e52cd38700000000ffffffffffffffff0400000000000000ffffffff00000000000000000000000019000000cabca505000000008ccfa5050000000004000000ffffffff000000000000000000000000000000000000000000000000000000000000000000000000000000000000000000000000592fd38700000000ffffffffffffffff0400000000000000ffffffff00000000000000000000000000e0ba4401000000a89664021f0e00005011cd0f9011cd0f0600000007000000010000000000000000000000000000000000000008000000000000010000000000e0c34400e0c3440f000000000000000000000000000000000000000000000000000000000000000000803f000000000000000058db5e2564db5e2564db5e2500000000000000009094211a00000000000000000101000090f4f30d1e0e00000f000000260200006d010000b400000004000000ee9da60500000000a8cea51c0000000004000000ffffffff0000000000000000000000000000000000000000000000000000000000000000000000000000000000000000000000007d2ed38700000000ffffffffffffffff0400000000000000ffffffff0000000000000000000000000000000072ddc8050000000037cea56e0000000004000000ffffffff000000000000000000000000000000000000000000000000000000000000000000000000000000000000000000000000f12ed38700000000ffffffffffffffff0400000000000000ffffffff0000000000000000000000000020be4401000000</t>
  </si>
  <si>
    <t>#42|CarDef_BMW_M6|4348454154454E47494E4503000000387E3C2600000000E8170000a8966402200e000050f7cc0f90f7cc0f0000000007000000010000000000000000000000000000000000000008000000000000010000000000e0a04400e0a04401000000000000000000000000000000000000000000000000000000000000000000803f0000000004000000d8dd5e25e4dd5e25e4dd5e2500000000000000001062211a00000000000000000101000050b9f30dffffffff01000000fa000000a500000055000000000000003eb0aa05000000007863a5780000000004000000ffffffff0000000000000000000000000000000000000000000000000000000000000000000000000000000000000000000000002d82d38700000000ffffffffffffffff0400000000000000ffffffff000000000000000000000000190000008211a50500000000c462a5050000000004000000ffffffff000000000000000000000000000000000000000000000000000000000000000000000000000000000000000000000000a182d38700000000ffffffffffffffff0400000000000000ffffffff00000000000000000000000000e0a04400000000a8966402210e000050f7cc0fd0f7cc0f070000000700000001000000000000000000000000000000000000000800000000000001000000000060a5440060a54402000000000000000000000000000000000000000000000000000000000000000000803f000000000400000018df5e2524df5e2524df5e2500000000000000001062211a00000000000000000101000050b9f30d200e000002000000fa000000a50000005500000000000000a64eaa0500000000e09da5780000000004000000ffffffff000000000000000000000000000000000000000000000000000000000000000000000000000000000000000000000000c57dd38700000000ffffffffffffffff0400000000000000ffffffff000000000000000000000000190000002aeea505000000006c9da5050000000004000000ffffffff000000000000000000000000000000000000000000000000000000000000000000000000000000000000000000000000397cd38700000000ffffffffffffffff0400000000000000ffffffff0000000000000000000000000020a24400000000a8966402220e000050f3cc0f90f3cc0f0600000007000000010000000000000000000000000000000000000008000000000000010000000000a0a64400a0a64403000000000000000000000000000000000000000000000000000000000000000000803f000000000400000038de5e2544de5e2544de5e2500000000000000001062211a00000000000000000101000050b9f30d210e0000030000002c010000c80000006400000000000000ceacba0500000000889fa5ff0000000004000000ffffffff0000000000000000000000000000000000000000000000000000000000000000000000000000000000000000000000005d7fd38700000000ffffffffffffffff0400000000000000ffffffff0000000000000000000000001900000052eca50500000000149fa5050000000004000000ffffffff000000000000000000000000000000000000000000000000000000000000000000000000000000000000000000000000d17fd38700000000ffffffffffffffff0400000000000000ffffffff0000000000000000000000000060a34401000000a8966402230e0000d001cd0f1002cd0f0000000007000000010000000000000000000000000000000000000008000000000000010000000000e0a74400e0a74404000000000000000000000000000000000000000000000000000000000000000000803f0000000002000000a8de5e25b4de5e25b4de5e2500000000000000001062211a00000000000000000101000050b9f30d220e0000040000002c010000c8000000640000000500000076e5a50500000000309ee5050000000004000000ffffffff000000000000000000000000000000000000000000000000000000000000000000000000000000000000000000000000f57ed38700000000ffffffffffffffff0400000001000000ffffffff00000000000000000000000000000000faaaba0500000000bc99a5ff0000000004000000ffffffff0000000000000000000000000000000000000000000000000000000000000000000000000000000000000000000000006979d38700000000ffffffffffffffff0400000000000000ffffffff00000000000000000000000000a0a44401000000a8966402240e0000100ecd0f500ecd0f070000000700000001000000000000000000000000000000000000000800000000000001000000000080ac440080ac4405000000000000000000000000000000000000000000000000000000000000000000803f0000000002000000c8de5e25d4de5e25d4de5e2500000000000000001062211a00000000000000000101000050b9f30d230e0000050000005e010000e600000073000000000000009e0b8b0500000000d998a5720000000004000000ffffffff0000000000000000000000000000000000000000000000000000000000000000000000000000000000000000000000008d78d38700000000ffffffffffffffff0400000000000000ffffffff0000000000000000000000001900000062eba505000000002498a5050000000004000000ffffffff000000000000000000000000000000000000000000000000000000000000000000000000000000000000000000000000017bd38700000000ffffffffffffffff0400000000000000ffffffff00000000000000000000000000e0a54401000000a8966402250e000050c6cc0f90c6cc0f000000000700000001000000000000000000000000000000000000000800000000000001000000000040ab440040ab4406000000000000000000000000000000000000000000000000000000000000000000803f000000000200000008e05e2514e05e2514e05e2500000000000000001062211a00000000000000000101000050b9f30d240e0000060000005e010000e6000000730000000000000006088b0500000000419ba5720000000004000000ffffffff000000000000000000000000000000000000000000000000000000000000000000000000000000000000000000000000257ad38700000000ffffffffffffffff0400000000000000ffffffff000000000000000000000000190000008ae9a50500000000cc9aa5050000000004000000ffffffff000000000000000000000000000000000000000000000000000000000000000000000000000000000000000000000000997ad38700000000ffffffffffffffff0400000000000000ffffffff0000000000000000000000000020a74401000000a8966402260e0000d0facc0f10fccc0f060000000700000001000000000000000000000000000000000000000800000000000001000000000020ad440020ad4407000000000000000000000000000000000000000000000000000000000000000000803f0000000002000000f8df5e2504e05e2504e05e2500000000000000001062211a00000000000000000101000050b9f30d250e0000070000005e010000e60000007300000000000000ae068b0500000000e995a5720000000004000000ffffffff000000000000000000000000000000000000000000000000000000000000000000000000000000000000000000000000bd75d38700000000ffffffffffffffff0400000000000000ffffffff0000000000000000000000001900000032e6a505000000007495a5050000000004000000ffffffff0000000000000000000000000000000000000000000000000000000000000000000000000000000000000000000000003174d38700000000ffffffffffffffff0400000000000000ffffffff00000000000000000000000000e0a84401000000a8966402270e0000d001cd0f1002cd0f0000000007000000010000000000000000000000000000000000000008000000000000010000000000e0ae4400e0ae4408000000000000000000000000000000000000000000000000000000000000000000803f000000000100000028df5e2534df5e2534df5e2500000000000000001062211a00000000000000000101000050b9f30d260e00000800000090010000090100008200000005000000d6eca505000000009097e5050000000004000000ffffffff0000000000000000000000000000000000000000000000000000000000000000000000000000000000000000000000005577d38700000000ffffffffffffffff040000000e000000ffffffff000000000000000000000000000000005a649b05000000001d97a5f10000000004000000ffffffff000000000000000000000000000000000000000000000000000000000000000000000000000000000000000000000000c977d38700000000ffffffffffffffff0400000000000000ffffffff00000000000000000000000000a0aa4401000000a8966402280e000090c1cc0fd0c1cc0f0700000007000000010000000000000000000000000000000000000008000000000000010000000000a0b04400a0b04409000000000000000000000000000000000000000000000000000000000000000000803f0000000001000000d8df5e25e4df5e25e4df5e2500000000000000001062211a00000000000000000101000050b9f30d270e000009000000900100000901000082000000000000007e659b05000000003996a5f10000000004000000ffffffff000000000000000000000000000000000000000000000000000000000000000000000000000000000000000000000000ed76d38700000000ffffffffffffffff0400000000000000ffffffff00000000000000000000000019000000c2e2a505000000008491a5050000000004000000ffffffff0000000000000000000000000000000000000000000000000000000000000000000000000000000000000000000000006171d38700000000ffffffffffffffff0400000000000000ffffffff0000000000000000000000000060ac4401000000a8966402290e00005011cd0f9011cd0f070000000700000001000000000000000000000000000000000000000800000000000001000000000020b5440020b5440a000000000000000000000000000000000000000000000000000000000000000000803f000000000100000038df5e2544df5e2544df5e2500000000000000001062211a00000000000000000101000050b9f30d280e00000a000000c2010000270100009600000000000000e6c3eb0500000000a290a5740000000004000000ffffffff0000000000000000000000000000000000000000000000000000000000000000000000000000000000000000000000008570d38700000000ffffffffffffffff0400000000000000ffffffff000000000000000000000000190000006ae3a505000000002c90a5050000000004000000ffffffff000000000000000000000000000000000000000000000000000000000000000000000000000000000000000000000000f970d38700000000ffffffffffffffff0400000000000000ffffffff0000000000000000000000000020ae4401000000a89664022a0e000050f7cc0f90f7cc0f000000000700000001000000000000000000000000000000000000000800000000000001000000000060b5440060b5440b000000000000000000000000000000000000000000000000000000000000000000803f000000000100000068df5e2574df5e2574df5e2500000000000000001062211a00000000000000000101000050b9f30d290e00000b000000c20100002701000096000000000000000ec0eb05000000004a93a5740000000004000000ffffffff0000000000000000000000000000000000000000000000000000000000000000000000000000000000000000000000001d72d38700000000ffffffffffffffff0400000000000000ffffffff0000000000000000000000001900000092e1a50500000000d492a5050000000004000000ffffffff0000000000000000000000000000000000000000000000000000000000000000000000000000000000000000000000009172d38700000000ffffffffffffffff0400000000000000ffffffff0000000000000000000000000020b04401000000a89664022b0e000010facc0f50facc0f060000000700000001000000000000000000000000000000000000000800000000000001000000000020b9440020b9440c000000000000000000000000000000000000000000000000000000000000000000803f000000000000000048df5e2554df5e2554df5e2500000000000000001062211a00000000000000000101000050b9f30d2a0e00000c000000c2010000270100009600000009000000b686a50500000000f08d65060000000004000000ffffffff000000000000000000000000000000000000000000000000000000000000000000000000000000000000000000000000b56dd38700000000ffffffffffffffff0400000000000000ffffffff000000000000000000000000000000003adeeb05000000007e8da5740000000004000000ffffffff000000000000000000000000000000000000000000000000000000000000000000000000000000000000000000000000296cd38700000000ffffffffffffffff0400000000000000ffffffff00000000000000000000000000c0b34401000000a89664022c0e00001009cd0f5009cd0f0000000007000000010000000000000000000000000000000000000008000000000000010000000000e0bc4400e0bc440d000000000000000000000000000000000000000000000000000000000000000000803f000000000000000078df5e2584df5e2584df5e2500000000000000001062211a00000000000000000101000050b9f30d2b0e00000d000000f40100004a010000a500000000000000de3cf805000000009a8fa5eb0000000004000000ffffffff0000000000000000000000000000000000000000000000000000000000000000000000000000000000000000000000004d6fd38700000000ffffffffffffffff0400000000000000ffffffff00000000000000000000000019000000a2fca50500000000e48fa5050000000004000000ffffffff000000000000000000000000000000000000000000000000000000000000000000000000000000000000000000000000c16fd38700000000ffffffffffffffff0400000000000000ffffffff0000000000000000000000000060b74401000000a89664022d0e000050f7cc0f90f7cc0f0600000007000000010000000000000000000000000000000000000008000000000000010000000000a0c04400a0c0440e000000000000000000000000000000000000000000000000000000000000000000803f000000000000000018dc5e2524dc5e2524dc5e2500000000000000001062211a00000000000000000101000050b9f30d2c0e00000e000000f40100004a010000a500000000000000463df80500000000028ea5eb0000000004000000ffffffff000000000000000000000000000000000000000000000000000000000000000000000000000000000000000000000000e56ed38700000000ffffffffffffffff0400000000000000ffffffff00000000000000000000000019000000cafaa505000000008c89a5050000000004000000ffffffff0000000000000000000000000000000000000000000000000000000000000000000000000000000000000000000000005969d38700000000ffffffffffffffff0400000000000000ffffffff0000000000000000000000000000bb4401000000a89664022e0e000050f7cc0fd0f7cc0f070000000700000001000000000000000000000000000000000000000800000000000001000000000080c4440080c4440f000000000000000000000000000000000000000000000000000000000000000000803f0000000000000000d8dc5e25e4dc5e25e4dc5e2500000000000000001062211a00000000000000000101000050b9f30d2d0e00000f000000260200006d010000b400000004000000eedba60500000000a888a51c0000000004000000ffffffff0000000000000000000000000000000000000000000000000000000000000000000000000000000000000000000000007d68d38700000000ffffffffffffffff0400000000000000ffffffff00000000000000000000000000000000729bc805000000003788a56e0000000004000000ffffffff000000000000000000000000000000000000000000000000000000000000000000000000000000000000000000000000f168d38700000000ffffffffffffffff0400000000000000ffffffff00000000000000000000000000c0be4401000000</t>
  </si>
  <si>
    <t>#43|CarDef_Ferrari599XX|4348454154454E47494E4503000000385F3C2600000000E8170000a89664022f0e000050c6cc0f90c6cc0f000000000700000001000000000000000000000000000000000000000800000000000001000000000080a1440080a14401000000000000000000000000000000000000000000000000000000000000000000803f000000000400000048de5e2554de5e2554de5e250000000000000000d0a8211a00000000000000000101000050ada20dffffffff01000000fa000000a500000055000000000000003e91aa05000000007842a5780000000004000000ffffffff0000000000000000000000000000000000000000000000000000000000000000000000000000000000000000000000002d9dd38700000000ffffffffffffffff0400000000000000ffffffff00000000000000000000000019000000820ea50500000000c47da5050000000004000000ffffffff000000000000000000000000000000000000000000000000000000000000000000000000000000000000000000000000a19dd38700000000ffffffffffffffff0400000000000000ffffffff0000000000000000000000000080a14400000000a8966402300e000010ffcc0f50ffcc0f000000000700000001000000000000000000000000000000000000000800000000000001000000000080a6440080a64402000000000000000000000000000000000000000000000000000000000000000000803f000000000400000078de5e2584de5e2584de5e250000000000000000d0a8211a00000000000000000101000050ada20d2f0e0000020000002c010000c80000006400000000000000a64fba0500000000e07ca5ff0000000004000000ffffffff000000000000000000000000000000000000000000000000000000000000000000000000000000000000000000000000c59cd38700000000ffffffffffffffff0400000000000000ffffffff000000000000000000000000190000002a0fa505000000006c7ca5050000000004000000ffffffff000000000000000000000000000000000000000000000000000000000000000000000000000000000000000000000000399fd38700000000ffffffffffffffff0400000000000000ffffffff0000000000000000000000000040a34400000000a8966402310e000010ffcc0f1000cd0f070000000700000001000000000000000000000000000000000000000800000000000001000000000040a8440040a84403000000000000000000000000000000000000000000000000000000000000000000803f000000000400000088df5e2594df5e2594df5e250000000000000000d0a8211a00000000000000000101000050ada20d300e0000030000002c010000c80000006400000000000000ce4dba0500000000887ea5ff0000000004000000ffffffff0000000000000000000000000000000000000000000000000000000000000000000000000000000000000000000000005d9ed38700000000ffffffffffffffff0400000000000000ffffffff00000000000000000000000019000000520da50500000000147ea5050000000004000000ffffffff000000000000000000000000000000000000000000000000000000000000000000000000000000000000000000000000d19ed38700000000ffffffffffffffff0400000000000000ffffffff0000000000000000000000000000a54401000000a8966402320e0000d0facc0f10fbcc0f060000000700000001000000000000000000000000000000000000000800000000000001000000000020aa440020aa4404000000000000000000000000000000000000000000000000000000000000000000803f000000000200000018e05e2524e05e2524e05e250000000000000000d0a8211a00000000000000000101000050ada20d310e0000040000005e010000e600000073000000050000007602a505000000003079e5050000000004000000ffffffff000000000000000000000000000000000000000000000000000000000000000000000000000000000000000000000000f599d38700000000ffffffffffffffff0400000001000000ffffffff00000000000000000000000000000000faeb8b0500000000bd78a5720000000004000000ffffffff0000000000000000000000000000000000000000000000000000000000000000000000000000000000000000000000006998d38700000000ffffffffffffffff0400000000000000ffffffff00000000000000000000000000c0a64401000000a8966402330e000050f3cc0f90f3cc0f060000000700000001000000000000000000000000000000000000000800000000000001000000000040af440040af4405000000000000000000000000000000000000000000000000000000000000000000803f0000000002000000b8df5e25c4df5e25c4df5e250000000000000000d0a8211a00000000000000000101000050ada20d320e000005000000900100000901000082000000000000009e889b0500000000d97ba5f10000000004000000ffffffff0000000000000000000000000000000000000000000000000000000000000000000000000000000000000000000000008d9bd38700000000ffffffffffffffff0400000000000000ffffffff000000000000000000000000190000006208a50500000000247ba5050000000004000000ffffffff000000000000000000000000000000000000000000000000000000000000000000000000000000000000000000000000019ad38700000000ffffffffffffffff0400000000000000ffffffff0000000000000000000000000080a84401000000a8966402340e000050cbcc0f90cbcc0f000000000700000001000000000000000000000000000000000000000800000000000001000000000060ae440060ae4406000000000000000000000000000000000000000000000000000000000000000000803f0000000002000000f8e05e2504e15e2504e15e250000000000000000d0a8211a00000000000000000101000050ada20d330e0000060000009001000009010000820000000000000006899b0500000000417aa5f10000000004000000ffffffff0000000000000000000000000000000000000000000000000000000000000000000000000000000000000000000000002595d38700000000ffffffffffffffff0400000000000000ffffffff000000000000000000000000190000008a06a50500000000cc75a5050000000004000000ffffffff0000000000000000000000000000000000000000000000000000000000000000000000000000000000000000000000009995d38700000000ffffffffffffffff0400000000000000ffffffff0000000000000000000000000020aa4401000000a8966402350e000010ffcc0f50ffcc0f060000000700000001000000000000000000000000000000000000000800000000000001000000000000b1440000b14407000000000000000000000000000000000000000000000000000000000000000000803f000000000200000038e05e2544e05e2544e05e250000000000000000d0a8211a00000000000000000101000050ada20d340e000007000000c2010000270100009600000000000000ae27eb0500000000ea74a5740000000004000000ffffffff000000000000000000000000000000000000000000000000000000000000000000000000000000000000000000000000bd94d38700000000ffffffffffffffff0400000000000000ffffffff000000000000000000000000190000003207a505000000007474a5050000000004000000ffffffff0000000000000000000000000000000000000000000000000000000000000000000000000000000000000000000000003197d38700000000ffffffffffffffff0400000000000000ffffffff00000000000000000000000000a0ac4401000000a8966402360e000050f7cc0f90f7cc0f000000000700000001000000000000000000000000000000000000000800000000000001000000000080b3440080b34408000000000000000000000000000000000000000000000000000000000000000000803f000000000100000008e15e2514e15e2514e15e250000000000000000d0a8211a00000000000000000101000050ada20d350e000008000000f40100004a010000a500000005000000d60da505000000009076e5050000000004000000ffffffff0000000000000000000000000000000000000000000000000000000000000000000000000000000000000000000000005596d38700000000ffffffffffffffff040000000e000000ffffffff000000000000000000000000000000005ac5f805000000001e76a5eb0000000004000000ffffffff000000000000000000000000000000000000000000000000000000000000000000000000000000000000000000000000c996d38700000000ffffffffffffffff0400000000000000ffffffff0000000000000000000000000020af4401000000a8966402370e000050f3cc0f90f3cc0f070000000700000001000000000000000000000000000000000000000800000000000001000000000020b6440020b64409000000000000000000000000000000000000000000000000000000000000000000803f000000000100000078e05e2584e05e2584e05e250000000000000000d0a8211a00000000000000000101000050ada20d360e000009000000f40100004a010000a5000000000000007ec2f805000000003a71a5eb0000000004000000ffffffff000000000000000000000000000000000000000000000000000000000000000000000000000000000000000000000000ed91d38700000000ffffffffffffffff0400000000000000ffffffff00000000000000000000000019000000c203a505000000008470a5050000000004000000ffffffff0000000000000000000000000000000000000000000000000000000000000000000000000000000000000000000000006190d38700000000ffffffffffffffff0400000000000000ffffffff00000000000000000000000000a0b14401000000a8966402380e000050cbcc0fd0cbcc0f060000000700000001000000000000000000000000000000000000000800000000000001000000000060bb440060bb440a000000000000000000000000000000000000000000000000000000000000000000803f000000000100000068e05e2574e05e2574e05e250000000000000000d0a8211a00000000000000000101000050ada20d370e00000a000000260200006d010000b400000000000000e660c80500000000a373a56e0000000004000000ffffffff0000000000000000000000000000000000000000000000000000000000000000000000000000000000000000000000008593d38700000000ffffffffffffffff0400000000000000ffffffff000000000000000000000000190000006a00a505000000002c73a5050000000004000000ffffffff000000000000000000000000000000000000000000000000000000000000000000000000000000000000000000000000f993d38700000000ffffffffffffffff0400000000000000ffffffff0000000000000000000000000020b44401000000a8966402390e000050f7cc0fd0f7cc0f000000000700000001000000000000000000000000000000000000000800000000000001000000000000bc440000bc440b000000000000000000000000000000000000000000000000000000000000000000803f000000000100000098e05e25a4e05e25a4e05e250000000000000000d0a8211a00000000000000000101000050ada20d380e00000b000000580200008b010000c8000000000000000e01d805000000004b72a5ed0000000004000000ffffffff0000000000000000000000000000000000000000000000000000000000000000000000000000000000000000000000001d8dd38700000000ffffffffffffffff0400000000000000ffffffff00000000000000000000000019000000921ea50500000000d46da5050000000004000000ffffffff000000000000000000000000000000000000000000000000000000000000000000000000000000000000000000000000918dd38700000000ffffffffffffffff0400000000000000ffffffff0000000000000000000000000080b64401000000a89664023a0e0000d0c3cc0f10c4cc0f0700000007000000010000000000000000000000000000000000000008000000000000010000000000e0c04400e0c0440c000000000000000000000000000000000000000000000000000000000000000000803f000000000000000018e15e2524e15e2524e15e250000000000000000d0a8211a00000000000000000101000050ada20d390e00000c000000580200008b010000c800000009000000b6bfa50500000000f06ca5000000000004000000ffffffff000000000000000000000000000000000000000000000000000000000000000000000000000000000000000000000000b58cd38700000000ffffffffffffffff0400000000000000ffffffff000000000000000000000000000000003a1fd805000000007f6ca5ed0000000004000000ffffffff000000000000000000000000000000000000000000000000000000000000000000000000000000000000000000000000298fd38700000000ffffffffffffffff0400000000000000ffffffff0000000000000000000000000040bb4401000000a89664023b0e000090c1cc0f10c2cc0f0000000007000000010000000000000000000000000000000000000008000000000000010000000000c0c54400c0c5440d000000000000000000000000000000000000000000000000000000000000000000803f000000000000000028e05e2534e05e2534e05e250000000000000000d0a8211a00000000000000000101000050ada20d3a0e00000d0000008a020000ae010000d700000000000000debd2905000000009c6ea5600000000004000000ffffffff0000000000000000000000000000000000000000000000000000000000000000000000000000000000000000000000004d8ed38700000000ffffffffffffffff0400000000000000ffffffff00000000000000000000000019000000a21da50500000000e46ea5050000000004000000ffffffff000000000000000000000000000000000000000000000000000000000000000000000000000000000000000000000000c18ed38700000000ffffffffffffffff0400000000000000ffffffff0000000000000000000000000000c04401000000a89664023c0e000050c6cc0f90c6cc0f0600000007000000010000000000000000000000000000000000000008000000000000010000000000a0ca4400a0ca440e000000000000000000000000000000000000000000000000000000000000000000803f0000000000000000f8dc5e2504dd5e2504dd5e250000000000000000d0a8211a00000000000000000101000050ada20d3b0e00000e000000bc020000cc010000e600000000000000465a3905000000000469a5e70000000004000000ffffffff000000000000000000000000000000000000000000000000000000000000000000000000000000000000000000000000e589d38700000000ffffffffffffffff0400000000000000ffffffff00000000000000000000000019000000ca1ba505000000008c68a5050000000004000000ffffffff0000000000000000000000000000000000000000000000000000000000000000000000000000000000000000000000005988d38700000000ffffffffffffffff0400000000000000ffffffff00000000000000000000000000c0c44401000000a89664023d0e0000d001cd0f5002cd0f060000000700000001000000000000000000000000000000000000000800000000000001000000000060cf440060cf440f000000000000000000000000000000000000000000000000000000000000000000803f000000000000000018dd5e2524dd5e2524dd5e250000000000000000d0a8211a00000000000000000101000050ada20d3c0e00000f000000bc020000cc010000e600000004000000ee38a60500000000a86ba51c0000000004000000ffffffff0000000000000000000000000000000000000000000000000000000000000000000000000000000000000000000000007d8bd38700000000ffffffffffffffff0400000000000000ffffffff000000000000000000000000000000007258390500000000306ba5e70000000004000000ffffffff000000000000000000000000000000000000000000000000000000000000000000000000000000000000000000000000f18bd38700000000ffffffffffffffff0400000000000000ffffffff0000000000000000000000000060c94401000000</t>
  </si>
  <si>
    <t>#44|CarDef_Nissan_GTR|4348454154454E47494E450300000038383D2600000000E8170000a89664023e0e000050cbcc0fd0cbcc0f000000000700000001000000000000000000000000000000000000000800000000000001000000000000a2440000a24401000000000000000000000000000000000000000000000000000000000000000000803f000000000400000098df5e25a4df5e25a4df5e250000000000000000d094211a000000000000000001010000d000f40dffffffff01000000fa000000a500000055000000000000003ef6ab05000000007825a4780000000004000000ffffffff0000000000000000000000000000000000000000000000000000000000000000000000000000000000000000000000002dc4d28700000000ffffffffffffffff0400000000000000ffffffff000000000000000000000000190000008257a40500000000c424a4050000000004000000ffffffff000000000000000000000000000000000000000000000000000000000000000000000000000000000000000000000000a1c4d28700000000ffffffffffffffff0400000000000000ffffffff0000000000000000000000000000a24400000000a89664023f0e0000100ecd0f100fcd0f0700000007000000010000000000000000000000000000000000000008000000000000010000000000c0a64400c0a64402000000000000000000000000000000000000000000000000000000000000000000803f0000000004000000a8df5e25b4df5e25b4df5e250000000000000000d094211a000000000000000001010000d000f40d3e0e000002000000fa000000a50000005500000000000000a6f4ab0500000000e027a4780000000004000000ffffffff000000000000000000000000000000000000000000000000000000000000000000000000000000000000000000000000c5c7d28700000000ffffffffffffffff0400000000000000ffffffff000000000000000000000000190000002a54a405000000006c27a4050000000004000000ffffffff00000000000000000000000000000000000000000000000000000000000000000000000000000000000000000000000039c6d28700000000ffffffffffffffff0400000000000000ffffffff0000000000000000000000000080a34400000000a8966402400e000050f3cc0f90f3cc0f060000000700000001000000000000000000000000000000000000000800000000000001000000000040a8440040a84403000000000000000000000000000000000000000000000000000000000000000000803f0000000004000000e8df5e25f4df5e25f4df5e250000000000000000d094211a000000000000000001010000d000f40d3f0e0000030000002c010000c80000006400000000000000ce12bb05000000008821a4ff0000000004000000ffffffff0000000000000000000000000000000000000000000000000000000000000000000000000000000000000000000000005dc1d28700000000ffffffffffffffff0400000000000000ffffffff000000000000000000000000190000005252a405000000001421a4050000000004000000ffffffff000000000000000000000000000000000000000000000000000000000000000000000000000000000000000000000000d1c1d28700000000ffffffffffffffff0400000000000000ffffffff0000000000000000000000000000a54401000000a8966402410e00005011cd0fd011cd0f0000000007000000010000000000000000000000000000000000000008000000000000010000000000e0a94400e0a94404000000000000000000000000000000000000000000000000000000000000000000803f0000000002000000a8e05e25b4e05e25b4e05e250000000000000000d094211a000000000000000001010000d000f40d400e0000040000002c010000c80000006400000005000000765ba405000000003020e4050000000004000000ffffffff000000000000000000000000000000000000000000000000000000000000000000000000000000000000000000000000f5c0d28700000000ffffffffffffffff0400000001000000ffffffff00000000000000000000000000000000fa10bb0500000000bc23a4ff0000000004000000ffffffff00000000000000000000000000000000000000000000000000000000000000000000000000000000000000000000000069c3d28700000000ffffffffffffffff0400000000000000ffffffff0000000000000000000000000080a64401000000a8966402420e00005011cd0f9011cd0f0700000007000000010000000000000000000000000000000000000008000000000000010000000000c0ae4400c0ae4405000000000000000000000000000000000000000000000000000000000000000000803f000000000200000048e05e2554e05e2554e05e250000000000000000d094211a000000000000000001010000d000f40d410e0000050000005e010000e600000073000000000000009eb18a0500000000d922a4720000000004000000ffffffff0000000000000000000000000000000000000000000000000000000000000000000000000000000000000000000000008dc2d28700000000ffffffffffffffff0400000000000000ffffffff000000000000000000000000190000006251a405000000002422a4050000000004000000ffffffff00000000000000000000000000000000000000000000000000000000000000000000000000000000000000000000000001bdd28700000000ffffffffffffffff0400000000000000ffffffff0000000000000000000000000000a84401000000a8966402430e00001009cd0f9009cd0f0000000007000000010000000000000000000000000000000000000008000000000000010000000000a0ad4400a0ad4406000000000000000000000000000000000000000000000000000000000000000000803f0000000002000000e8e15e25f4e15e25f4e15e250000000000000000d094211a000000000000000001010000d000f40d420e0000060000005e010000e6000000730000000000000006ce8a0500000000415da4720000000004000000ffffffff00000000000000000000000000000000000000000000000000000000000000000000000000000000000000000000000025bcd28700000000ffffffffffffffff0400000000000000ffffffff000000000000000000000000190000008a2fa40500000000cc5ca4050000000004000000ffffffff00000000000000000000000000000000000000000000000000000000000000000000000000000000000000000000000099bcd28700000000ffffffffffffffff0400000000000000ffffffff0000000000000000000000000060a94401000000a8966402440e0000100ecd0f100fcd0f0700000007000000010000000000000000000000000000000000000008000000000000010000000000c0af4400c0af4407000000000000000000000000000000000000000000000000000000000000000000803f0000000002000000f8e15e2504e25e2504e25e250000000000000000d094211a000000000000000001010000d000f40d430e0000070000005e010000e60000007300000000000000aecc8a0500000000e95fa4720000000004000000ffffffff000000000000000000000000000000000000000000000000000000000000000000000000000000000000000000000000bdbfd28700000000ffffffffffffffff0400000000000000ffffffff00000000000000000000000019000000322ca40500000000745fa4050000000004000000ffffffff00000000000000000000000000000000000000000000000000000000000000000000000000000000000000000000000031bed28700000000ffffffffffffffff0400000000000000ffffffff0000000000000000000000000080ab4401000000a8966402450e000050c6cc0f90c6cc0f060000000700000001000000000000000000000000000000000000000800000000000001000000000000b2440000b24408000000000000000000000000000000000000000000000000000000000000000000803f000000000100000008e25e2514e25e2514e25e250000000000000000d094211a000000000000000001010000d000f40d440e00000800000090010000090100008200000005000000d622a405000000009059e4050000000004000000ffffffff00000000000000000000000000000000000000000000000000000000000000000000000000000000000000000000000055b9d28700000000ffffffffffffffff040000000e000000ffffffff000000000000000000000000000000005aaa9a05000000001d59a4f10000000004000000ffffffff000000000000000000000000000000000000000000000000000000000000000000000000000000000000000000000000c9b9d28700000000ffffffffffffffff0400000000000000ffffffff00000000000000000000000000a0ad4401000000a8966402460e000010c9cc0f50c9cc0f000000000700000001000000000000000000000000000000000000000800000000000001000000000020b4440020b44409000000000000000000000000000000000000000000000000000000000000000000803f000000000100000028e15e2534e15e2534e15e250000000000000000d094211a000000000000000001010000d000f40d450e000009000000900100000901000082000000000000007eab9a05000000003958a4f10000000004000000ffffffff000000000000000000000000000000000000000000000000000000000000000000000000000000000000000000000000edb8d28700000000ffffffffffffffff0400000000000000ffffffff00000000000000000000000019000000c228a40500000000845ba4050000000004000000ffffffff00000000000000000000000000000000000000000000000000000000000000000000000000000000000000000000000061bbd28700000000ffffffffffffffff0400000000000000ffffffff00000000000000000000000000c0af4401000000a8966402470e000050f7cc0fd0f7cc0f060000000700000001000000000000000000000000000000000000000800000000000001000000000000b9440000b9440a000000000000000000000000000000000000000000000000000000000000000000803f000000000100000068e15e2574e15e2574e15e250000000000000000d094211a000000000000000001010000d000f40d460e00000a000000c2010000270100009600000000000000e609ea0500000000a25aa4740000000004000000ffffffff00000000000000000000000000000000000000000000000000000000000000000000000000000000000000000000000085bad28700000000ffffffffffffffff0400000000000000ffffffff000000000000000000000000190000006a29a405000000002c5aa4050000000004000000ffffffff000000000000000000000000000000000000000000000000000000000000000000000000000000000000000000000000f9bad28700000000ffffffffffffffff0400000000000000ffffffff00000000000000000000000000e0b14401000000a8966402480e000050f7cc0f90f7cc0f000000000700000001000000000000000000000000000000000000000800000000000001000000000020b9440020b9440b000000000000000000000000000000000000000000000000000000000000000000803f000000000100000048e15e2554e15e2554e15e250000000000000000d094211a000000000000000001010000d000f40d470e00000b000000c20100002701000096000000000000000e06ea05000000004a55a4740000000004000000ffffffff0000000000000000000000000000000000000000000000000000000000000000000000000000000000000000000000001db4d28700000000ffffffffffffffff0400000000000000ffffffff000000000000000000000000190000009227a40500000000d454a4050000000004000000ffffffff00000000000000000000000000000000000000000000000000000000000000000000000000000000000000000000000091b4d28700000000ffffffffffffffff0400000000000000ffffffff00000000000000000000000000c0b34401000000a8966402490e000050cbcc0f90cbcc0f060000000700000001000000000000000000000000000000000000000800000000000001000000000080bc440080bc440c000000000000000000000000000000000000000000000000000000000000000000803f000000000000000058e15e2564e15e2564e15e250000000000000000d094211a000000000000000001010000d000f40d480e00000c000000c2010000270100009600000009000000b65ca40500000000f05764060000000004000000ffffffff000000000000000000000000000000000000000000000000000000000000000000000000000000000000000000000000b5b7d28700000000ffffffffffffffff0400000000000000ffffffff000000000000000000000000000000003a04ea05000000007e57a4740000000004000000ffffffff00000000000000000000000000000000000000000000000000000000000000000000000000000000000000000000000029b6d28700000000ffffffffffffffff0400000000000000ffffffff0000000000000000000000000000b74401000000a89664024a0e0000d0facc0f10fccc0f0000000007000000010000000000000000000000000000000000000008000000000000010000000000e0bf4400e0bf440d000000000000000000000000000000000000000000000000000000000000000000803f000000000000000088e15e2594e15e2594e15e250000000000000000d094211a000000000000000001010000d000f40d490e00000d000000f40100004a010000a500000000000000dee2f905000000009a51a4eb0000000004000000ffffffff0000000000000000000000000000000000000000000000000000000000000000000000000000000000000000000000004db1d28700000000ffffffffffffffff0400000000000000ffffffff00000000000000000000000019000000a222a40500000000e451a4050000000004000000ffffffff000000000000000000000000000000000000000000000000000000000000000000000000000000000000000000000000c1b1d28700000000ffffffffffffffff0400000000000000ffffffff0000000000000000000000000040ba4401000000a89664024b0e000050cbcc0fd0cbcc0f070000000700000001000000000000000000000000000000000000000800000000000001000000000020c3440020c3440e000000000000000000000000000000000000000000000000000000000000000000803f0000000000000000c8dd5e25d4dd5e25d4dd5e250000000000000000d094211a000000000000000001010000d000f40d4a0e00000e000000f40100004a010000a50000000000000046e3f905000000000250a4eb0000000004000000ffffffff000000000000000000000000000000000000000000000000000000000000000000000000000000000000000000000000e5b0d28700000000ffffffffffffffff0400000000000000ffffffff00000000000000000000000019000000ca20a405000000008c53a4050000000004000000ffffffff00000000000000000000000000000000000000000000000000000000000000000000000000000000000000000000000059b3d28700000000ffffffffffffffff0400000000000000ffffffff0000000000000000000000000080bd4401000000a89664024c0e0000d001cd0f1002cd0f0600000007000000010000000000000000000000000000000000000008000000000000010000000000a0c64400a0c6440f000000000000000000000000000000000000000000000000000000000000000000803f000000000000000038dd5e2544dd5e2544dd5e250000000000000000d094211a000000000000000001010000d000f40d4b0e00000f000000260200006d010000b400000004000000ee01a70500000000a852a41c0000000004000000ffffffff0000000000000000000000000000000000000000000000000000000000000000000000000000000000000000000000007db2d28700000000ffffffffffffffff0400000000000000ffffffff000000000000000000000000000000007241c905000000003752a46e0000000004000000ffffffff000000000000000000000000000000000000000000000000000000000000000000000000000000000000000000000000f1b2d28700000000ffffffffffffffff0400000000000000ffffffff00000000000000000000000000e0c04401000000</t>
  </si>
  <si>
    <t>#45|CarDef_Ferrari458Italia_Final|4348454154454E47494E450300000038DB3C2600000000E8170000a89664024d0e000050f3cc0fd0f3cc0f0000000007000000010000000000000000000000000000000000000008000000000000010000000000c0a54400c0a54401000000000000000000000000000000000000000000000000000000000000000000803f0000000004000000c8e05e25d4e05e25d4e05e2500000000000000001095211a00000000000000000101000010aca20dffffffff01000000fa000000a500000055000000000000003e15aa050000000078c6a5780000000004000000ffffffff0000000000000000000000000000000000000000000000000000000000000000000000000000000000000000000000002d21d38700000000ffffffffffffffff0400000000000000ffffffff0000000000000000000000001900000082b2a50500000000c4c1a5050000000004000000ffffffff000000000000000000000000000000000000000000000000000000000000000000000000000000000000000000000000a121d38700000000ffffffffffffffff0400000000000000ffffffff00000000000000000000000000c0a54400000000a89664024e0e0000d0facc0f50fbcc0f060000000700000001000000000000000000000000000000000000000800000000000001000000000080aa440080aa4402000000000000000000000000000000000000000000000000000000000000000000803f000000000400000088e05e2594e05e2594e05e2500000000000000001095211a00000000000000000101000010aca20d4d0e000002000000fa000000a50000005500000000000000a613aa0500000000e0c0a5780000000004000000ffffffff000000000000000000000000000000000000000000000000000000000000000000000000000000000000000000000000c520d38700000000ffffffffffffffff0400000000000000ffffffff000000000000000000000000190000002ab3a505000000006cc0a5050000000004000000ffffffff0000000000000000000000000000000000000000000000000000000000000000000000000000000000000000000000003923d38700000000ffffffffffffffff0400000000000000ffffffff0000000000000000000000000020a74400000000a89664024f0e0000d0c3cc0f10c4cc0f0000000007000000010000000000000000000000000000000000000008000000000000010000000000e0ab4400e0ab4403000000000000000000000000000000000000000000000000000000000000000000803f0000000004000000d8e05e25e4e05e25e4e05e2500000000000000001095211a00000000000000000101000010aca20d4e0e0000030000002c010000c80000006400000000000000cef1ba050000000088c2a5ff0000000004000000ffffffff0000000000000000000000000000000000000000000000000000000000000000000000000000000000000000000000005d22d38700000000ffffffffffffffff0400000000000000ffffffff0000000000000000000000001900000052b1a5050000000014c2a5050000000004000000ffffffff000000000000000000000000000000000000000000000000000000000000000000000000000000000000000000000000d122d38700000000ffffffffffffffff0400000000000000ffffffff0000000000000000000000000080a84401000000a8966402500e0000d001cd0f5002cd0f000000000700000001000000000000000000000000000000000000000800000000000001000000000040ad440040ad4404000000000000000000000000000000000000000000000000000000000000000000803f0000000002000000e8e05e25f4e05e25f4e05e2500000000000000001095211a00000000000000000101000010aca20d4f0e0000040000002c010000c800000064000000050000007686a5050000000030fde5050000000004000000ffffffff000000000000000000000000000000000000000000000000000000000000000000000000000000000000000000000000f51dd38700000000ffffffffffffffff0400000001000000ffffffff00000000000000000000000000000000facfba0500000000bcfca5ff0000000004000000ffffffff000000000000000000000000000000000000000000000000000000000000000000000000000000000000000000000000691cd38700000000ffffffffffffffff0400000000000000ffffffff00000000000000000000000000e0a94401000000a8966402510e000010c9cc0f50c9cc0f070000000700000001000000000000000000000000000000000000000800000000000001000000000020b2440020b24405000000000000000000000000000000000000000000000000000000000000000000803f000000000200000018e25e2524e25e2524e25e2500000000000000001095211a00000000000000000101000010aca20d500e0000050000005e010000e600000073000000000000009e6c8b0500000000d9ffa5720000000004000000ffffffff0000000000000000000000000000000000000000000000000000000000000000000000000000000000000000000000008d1fd38700000000ffffffffffffffff0400000000000000ffffffff00000000000000000000000019000000628ca5050000000024ffa5050000000004000000ffffffff000000000000000000000000000000000000000000000000000000000000000000000000000000000000000000000000011ed38700000000ffffffffffffffff0400000000000000ffffffff0000000000000000000000000040ab4401000000a8966402520e000050f3cc0f90f3cc0f000000000700000001000000000000000000000000000000000000000800000000000001000000000020b1440020b14406000000000000000000000000000000000000000000000000000000000000000000803f000000000200000098e15e25a4e15e25a4e15e2500000000000000001095211a00000000000000000101000010aca20d510e0000060000005e010000e60000007300000000000000066d8b050000000041fea5720000000004000000ffffffff0000000000000000000000000000000000000000000000000000000000000000000000000000000000000000000000002519d38700000000ffffffffffffffff0400000000000000ffffffff000000000000000000000000190000008a8aa50500000000ccf9a5050000000004000000ffffffff0000000000000000000000000000000000000000000000000000000000000000000000000000000000000000000000009919d38700000000ffffffffffffffff0400000000000000ffffffff00000000000000000000000000c0ac4401000000a8966402530e000050f7cc0f90f7cc0f060000000700000001000000000000000000000000000000000000000800000000000001000000000020b3440020b34407000000000000000000000000000000000000000000000000000000000000000000803f0000000002000000d8e25e25e4e25e25e4e25e2500000000000000001095211a00000000000000000101000010aca20d520e00000700000090010000090100008200000000000000ae0b9b0500000000e9f8a5f10000000004000000ffffffff000000000000000000000000000000000000000000000000000000000000000000000000000000000000000000000000bd18d38700000000ffffffffffffffff0400000000000000ffffffff00000000000000000000000019000000328ba5050000000074f8a5050000000004000000ffffffff000000000000000000000000000000000000000000000000000000000000000000000000000000000000000000000000311bd38700000000ffffffffffffffff0400000000000000ffffffff00000000000000000000000000c0ae4401000000a8966402540e0000d0c3cc0f10c4cc0f000000000700000001000000000000000000000000000000000000000800000000000001000000000020b5440020b54408000000000000000000000000000000000000000000000000000000000000000000803f0000000001000000e8e25e25f4e25e25f4e25e2500000000000000001095211a00000000000000000101000010aca20d530e00000800000090010000090100008200000005000000d681a5050000000090fae5050000000004000000ffffffff000000000000000000000000000000000000000000000000000000000000000000000000000000000000000000000000551ad38700000000ffffffffffffffff040000000e000000ffffffff000000000000000000000000000000005a099b05000000001dfaa5f10000000004000000ffffffff000000000000000000000000000000000000000000000000000000000000000000000000000000000000000000000000c91ad38700000000ffffffffffffffff0400000000000000ffffffff00000000000000000000000000c0b04401000000a8966402550e000090c1cc0f10c2cc0f070000000700000001000000000000000000000000000000000000000800000000000001000000000040b7440040b74409000000000000000000000000000000000000000000000000000000000000000000803f000000000100000038e25e2544e25e2544e25e2500000000000000001095211a00000000000000000101000010aca20d540e000009000000c20100002701000096000000000000007ea6eb05000000003af5a5740000000004000000ffffffff000000000000000000000000000000000000000000000000000000000000000000000000000000000000000000000000ed15d38700000000ffffffffffffffff0400000000000000ffffffff00000000000000000000000019000000c287a5050000000084f4a5050000000004000000ffffffff0000000000000000000000000000000000000000000000000000000000000000000000000000000000000000000000006114d38700000000ffffffffffffffff0400000000000000ffffffff00000000000000000000000000c0b24401000000a8966402560e00001009cd0f9009cd0f070000000700000001000000000000000000000000000000000000000800000000000001000000000000bc440000bc440a000000000000000000000000000000000000000000000000000000000000000000803f000000000100000078e25e2584e25e2584e25e2500000000000000001095211a00000000000000000101000010aca20d550e00000a000000c2010000270100009600000000000000e6a4eb0500000000a2f7a5740000000004000000ffffffff0000000000000000000000000000000000000000000000000000000000000000000000000000000000000000000000008517d38700000000ffffffffffffffff0400000000000000ffffffff000000000000000000000000190000006a84a505000000002cf7a5050000000004000000ffffffff000000000000000000000000000000000000000000000000000000000000000000000000000000000000000000000000f917d38700000000ffffffffffffffff0400000000000000ffffffff00000000000000000000000000c0b44401000000a8966402570e000010facc0f50facc0f000000000700000001000000000000000000000000000000000000000800000000000001000000000000bc440000bc440b000000000000000000000000000000000000000000000000000000000000000000803f0000000001000000f8e25e2504e35e2504e35e2500000000000000001095211a00000000000000000101000010aca20d560e00000b000000f40100004a010000a5000000000000000e45f805000000004af6a5eb0000000004000000ffffffff0000000000000000000000000000000000000000000000000000000000000000000000000000000000000000000000001d11d38700000000ffffffffffffffff0400000000000000ffffffff000000000000000000000000190000009282a50500000000d4f1a5050000000004000000ffffffff0000000000000000000000000000000000000000000000000000000000000000000000000000000000000000000000009111d38700000000ffffffffffffffff0400000000000000ffffffff0000000000000000000000000080b64401000000a8966402580e00005011cd0f9011cd0f060000000700000001000000000000000000000000000000000000000800000000000001000000000000c0440000c0440c000000000000000000000000000000000000000000000000000000000000000000803f000000000000000008e35e2514e35e2514e35e2500000000000000001095211a00000000000000000101000010aca20d570e00000c000000f40100004a010000a500000009000000b6fba50500000000f0f065060000000004000000ffffffff000000000000000000000000000000000000000000000000000000000000000000000000000000000000000000000000b510d38700000000ffffffffffffffff0400000000000000ffffffff000000000000000000000000000000003a43f805000000007ef0a5eb0000000004000000ffffffff0000000000000000000000000000000000000000000000000000000000000000000000000000000000000000000000002913d38700000000ffffffffffffffff0400000000000000ffffffff0000000000000000000000000060ba4401000000a8966402590e000050f7cc0f90f7cc0f000000000700000001000000000000000000000000000000000000000800000000000001000000000000c4440000c4440d000000000000000000000000000000000000000000000000000000000000000000803f000000000000000018e35e2524e35e2524e35e2500000000000000001095211a00000000000000000101000010aca20d580e00000d000000260200006d010000b400000000000000dee1c805000000009bf2a56e0000000004000000ffffffff0000000000000000000000000000000000000000000000000000000000000000000000000000000000000000000000004d12d38700000000ffffffffffffffff0400000000000000ffffffff00000000000000000000000019000000a281a50500000000e4f2a5050000000004000000ffffffff000000000000000000000000000000000000000000000000000000000000000000000000000000000000000000000000c112d38700000000ffffffffffffffff0400000000000000ffffffff0000000000000000000000000040be4401000000a89664025a0e000050c6cc0f90c6cc0f060000000700000001000000000000000000000000000000000000000800000000000001000000000000c8440000c8440e000000000000000000000000000000000000000000000000000000000000000000803f000000000000000048dd5e2554dd5e2554dd5e2500000000000000001095211a00000000000000000101000010aca20d590e00000e000000260200006d010000b40000000000000046fec8050000000003eda56e0000000004000000ffffffff000000000000000000000000000000000000000000000000000000000000000000000000000000000000000000000000e50dd38700000000ffffffffffffffff0400000000000000ffffffff00000000000000000000000019000000ca9fa505000000008ceca5050000000004000000ffffffff000000000000000000000000000000000000000000000000000000000000000000000000000000000000000000000000590cd38700000000ffffffffffffffff0400000000000000ffffffff0000000000000000000000000020c24401000000a89664025b0e000050cbcc0fd0cbcc0f070000000700000001000000000000000000000000000000000000000800000000000001000000000000cc440000cc440f000000000000000000000000000000000000000000000000000000000000000000803f000000000000000058de5e2564de5e2564de5e2500000000000000001095211a00000000000000000101000010aca20d5a0e00000f000000580200008b010000c800000004000000eebca60500000000a8efa51c0000000004000000ffffffff0000000000000000000000000000000000000000000000000000000000000000000000000000000000000000000000007d0fd38700000000ffffffffffffffff0400000000000000ffffffff00000000000000000000000000000000729cd8050000000037efa5ed0000000004000000ffffffff000000000000000000000000000000000000000000000000000000000000000000000000000000000000000000000000f10fd38700000000ffffffffffffffff0400000000000000ffffffff0000000000000000000000000000c64401000000</t>
  </si>
  <si>
    <t>#46|CarDef_FordShelbyGT500|4348454154454E47494E450300000038193D2600000000E8170000a89664025c0e000050f7cc0f90f7cc0f0000000007000000010000000000000000000000000000000000000008000000000000010000000000e0a84400e0a84401000000000000000000000000000000000000000000000000000000000000000000803f0000000004000000b8e15e25c4e15e25c4e15e2500000000000000005095211a000000000000000001010000d0b4a20dffffffff01000000fa000000a500000055000000000000003ed7ab05000000007804a4780000000004000000ffffffff0000000000000000000000000000000000000000000000000000000000000000000000000000000000000000000000002de7d28700000000ffffffffffffffff0400000000000000ffffffff000000000000000000000000190000008274a40500000000c407a4050000000004000000ffffffff000000000000000000000000000000000000000000000000000000000000000000000000000000000000000000000000a1e7d28700000000ffffffffffffffff0400000000000000ffffffff00000000000000000000000000e0a84400000000a89664025d0e0000d0c3cc0f10c4cc0f0000000007000000010000000000000000000000000000000000000008000000000000010000000000a0ad4400a0ad4402000000000000000000000000000000000000000000000000000000000000000000803f0000000004000000c8e15e25d4e15e25d4e15e2500000000000000005095211a000000000000000001010000d0b4a20d5c0e000002000000fa000000a50000005500000000000000a6d5ab0500000000e006a4780000000004000000ffffffff000000000000000000000000000000000000000000000000000000000000000000000000000000000000000000000000c5e6d28700000000ffffffffffffffff0400000000000000ffffffff000000000000000000000000190000002a75a405000000006c06a4050000000004000000ffffffff00000000000000000000000000000000000000000000000000000000000000000000000000000000000000000000000039e1d28700000000ffffffffffffffff0400000000000000ffffffff0000000000000000000000000040aa4400000000a89664025e0e000050f7cc0f90f7cc0f070000000700000001000000000000000000000000000000000000000800000000000001000000000000af440000af4403000000000000000000000000000000000000000000000000000000000000000000803f000000000400000038e15e2544e15e2544e15e2500000000000000005095211a000000000000000001010000d0b4a20d5d0e0000030000002c010000c80000006400000000000000ce33bb05000000008800a4ff0000000004000000ffffffff0000000000000000000000000000000000000000000000000000000000000000000000000000000000000000000000005de0d28700000000ffffffffffffffff0400000000000000ffffffff000000000000000000000000190000005273a405000000001400a4050000000004000000ffffffff000000000000000000000000000000000000000000000000000000000000000000000000000000000000000000000000d1e0d28700000000ffffffffffffffff0400000000000000ffffffff00000000000000000000000000a0ab4401000000a89664025f0e000050f3cc0fd0f3cc0f060000000700000001000000000000000000000000000000000000000800000000000001000000000080b0440080b04404000000000000000000000000000000000000000000000000000000000000000000803f0000000002000000d8e15e25e4e15e25e4e15e2500000000000000005095211a000000000000000001010000d0b4a20d5e0e0000040000002c010000c800000064000000050000007678a405000000003003e4050000000004000000ffffffff000000000000000000000000000000000000000000000000000000000000000000000000000000000000000000000000f5e3d28700000000ffffffffffffffff0400000001000000ffffffff00000000000000000000000000000000fa31bb0500000000bc02a4ff0000000004000000ffffffff00000000000000000000000000000000000000000000000000000000000000000000000000000000000000000000000069e2d28700000000ffffffffffffffff0400000000000000ffffffff0000000000000000000000000000ad4401000000a8966402600e0000d0facc0fd0fbcc0f070000000700000001000000000000000000000000000000000000000800000000000001000000000060b5440060b54405000000000000000000000000000000000000000000000000000000000000000000803f0000000002000000b8e25e25c4e25e25c4e25e2500000000000000005095211a000000000000000001010000d0b4a20d5f0e0000050000005e010000e600000073000000000000009eae8a0500000000d93da4720000000004000000ffffffff0000000000000000000000000000000000000000000000000000000000000000000000000000000000000000000000008dddd28700000000ffffffffffffffff0400000000000000ffffffff00000000000000000000000019000000624ea40500000000243da4050000000004000000ffffffff00000000000000000000000000000000000000000000000000000000000000000000000000000000000000000000000001dcd28700000000ffffffffffffffff0400000000000000ffffffff0000000000000000000000000060ae4401000000a8966402610e000010ffcc0f1000cd0f000000000700000001000000000000000000000000000000000000000800000000000001000000000000b4440000b44406000000000000000000000000000000000000000000000000000000000000000000803f0000000002000000c8e25e25d4e25e25d4e25e2500000000000000005095211a000000000000000001010000d0b4a20d600e0000060000005e010000e6000000730000000000000006af8a0500000000413ca4720000000004000000ffffffff00000000000000000000000000000000000000000000000000000000000000000000000000000000000000000000000025dfd28700000000ffffffffffffffff0400000000000000ffffffff000000000000000000000000190000008a4ca40500000000cc3fa4050000000004000000ffffffff00000000000000000000000000000000000000000000000000000000000000000000000000000000000000000000000099dfd28700000000ffffffffffffffff0400000000000000ffffffff00000000000000000000000000a0af4401000000a8966402620e000050f3cc0fd0f3cc0f070000000700000001000000000000000000000000000000000000000800000000000001000000000000b6440000b64407000000000000000000000000000000000000000000000000000000000000000000803f000000000200000028e25e2534e25e2534e25e2500000000000000005095211a000000000000000001010000d0b4a20d610e00000700000090010000090100008200000000000000aecd9a0500000000e93ea4f10000000004000000ffffffff000000000000000000000000000000000000000000000000000000000000000000000000000000000000000000000000bdded28700000000ffffffffffffffff0400000000000000ffffffff00000000000000000000000019000000324da40500000000743ea4050000000004000000ffffffff00000000000000000000000000000000000000000000000000000000000000000000000000000000000000000000000031d9d28700000000ffffffffffffffff0400000000000000ffffffff0000000000000000000000000080b14401000000a8966402630e000050f7cc0f90f7cc0f0000000007000000010000000000000000000000000000000000000008000000000000010000000000e0b74400e0b74408000000000000000000000000000000000000000000000000000000000000000000803f0000000001000000c8e35e25d4e35e25d4e35e2500000000000000005095211a000000000000000001010000d0b4a20d620e00000800000090010000090100008200000005000000d643a405000000009038e4050000000004000000ffffffff00000000000000000000000000000000000000000000000000000000000000000000000000000000000000000000000055d8d28700000000ffffffffffffffff040000000e000000ffffffff000000000000000000000000000000005acb9a05000000001d38a4f10000000004000000ffffffff000000000000000000000000000000000000000000000000000000000000000000000000000000000000000000000000c9d8d28700000000ffffffffffffffff0400000000000000ffffffff0000000000000000000000000060b34401000000a8966402640e000090c1cc0fd0c1cc0f0600000007000000010000000000000000000000000000000000000008000000000000010000000000c0b94400c0b94409000000000000000000000000000000000000000000000000000000000000000000803f000000000100000038e35e2544e35e2544e35e2500000000000000005095211a000000000000000001010000d0b4a20d630e000009000000c20100002701000096000000000000007e68ea05000000003a3ba4740000000004000000ffffffff000000000000000000000000000000000000000000000000000000000000000000000000000000000000000000000000eddbd28700000000ffffffffffffffff0400000000000000ffffffff00000000000000000000000019000000c249a40500000000843aa4050000000004000000ffffffff00000000000000000000000000000000000000000000000000000000000000000000000000000000000000000000000061dad28700000000ffffffffffffffff0400000000000000ffffffff0000000000000000000000000040b54401000000a8966402650e0000d0c3cc0f50c4cc0f070000000700000001000000000000000000000000000000000000000800000000000001000000000080be440080be440a000000000000000000000000000000000000000000000000000000000000000000803f000000000100000008e45e2514e45e2514e45e2500000000000000005095211a000000000000000001010000d0b4a20d640e00000a000000c2010000270100009600000000000000e666ea0500000000a235a4740000000004000000ffffffff00000000000000000000000000000000000000000000000000000000000000000000000000000000000000000000000085d5d28700000000ffffffffffffffff0400000000000000ffffffff000000000000000000000000190000006a46a405000000002c35a4050000000004000000ffffffff000000000000000000000000000000000000000000000000000000000000000000000000000000000000000000000000f9d5d28700000000ffffffffffffffff0400000000000000ffffffff0000000000000000000000000020b74401000000a8966402660e000010ffcc0f90ffcc0f0000000007000000010000000000000000000000000000000000000008000000000000010000000000a0be4400a0be440b000000000000000000000000000000000000000000000000000000000000000000803f0000000001000000d8e35e25e4e35e25e4e35e2500000000000000005095211a000000000000000001010000d0b4a20d650e00000b000000f40100004a010000a5000000000000000e87f905000000004a34a4eb0000000004000000ffffffff0000000000000000000000000000000000000000000000000000000000000000000000000000000000000000000000001dd7d28700000000ffffffffffffffff0400000000000000ffffffff000000000000000000000000190000009244a40500000000d437a4050000000004000000ffffffff00000000000000000000000000000000000000000000000000000000000000000000000000000000000000000000000091d7d28700000000ffffffffffffffff0400000000000000ffffffff0000000000000000000000000020b94401000000a8966402670e0000100ecd0f100fcd0f070000000700000001000000000000000000000000000000000000000800000000000001000000000080c2440080c2440c000000000000000000000000000000000000000000000000000000000000000000803f0000000000000000f8e35e2504e45e2504e45e2500000000000000005095211a000000000000000001010000d0b4a20d660e00000c000000f40100004a010000a500000009000000b63da40500000000f03664060000000004000000ffffffff000000000000000000000000000000000000000000000000000000000000000000000000000000000000000000000000b5d6d28700000000ffffffffffffffff0400000000000000ffffffff000000000000000000000000000000003a85f905000000007e36a4eb0000000004000000ffffffff00000000000000000000000000000000000000000000000000000000000000000000000000000000000000000000000029d1d28700000000ffffffffffffffff0400000000000000ffffffff00000000000000000000000000e0bc4401000000a8966402680e000050c6cc0f90c6cc0f060000000700000001000000000000000000000000000000000000000800000000000001000000000060c6440060c6440d000000000000000000000000000000000000000000000000000000000000000000803f000000000000000048e35e2554e35e2554e35e2500000000000000005095211a000000000000000001010000d0b4a20d670e00000d000000260200006d010000b400000000000000de23c905000000009b30a46e0000000004000000ffffffff0000000000000000000000000000000000000000000000000000000000000000000000000000000000000000000000004dd0d28700000000ffffffffffffffff0400000000000000ffffffff00000000000000000000000019000000a243a40500000000e430a4050000000004000000ffffffff000000000000000000000000000000000000000000000000000000000000000000000000000000000000000000000000c1d0d28700000000ffffffffffffffff0400000000000000ffffffff00000000000000000000000000a0c04401000000a8966402690e000050cbcc0f90cbcc0f000000000700000001000000000000000000000000000000000000000800000000000001000000000040ca440040ca440e000000000000000000000000000000000000000000000000000000000000000000803f000000000000000068de5e2574de5e2574de5e2500000000000000005095211a000000000000000001010000d0b4a20d680e00000e000000260200006d010000b4000000000000004620c905000000000333a46e0000000004000000ffffffff000000000000000000000000000000000000000000000000000000000000000000000000000000000000000000000000e5d3d28700000000ffffffffffffffff0400000000000000ffffffff00000000000000000000000019000000ca41a405000000008c32a4050000000004000000ffffffff00000000000000000000000000000000000000000000000000000000000000000000000000000000000000000000000059d2d28700000000ffffffffffffffff0400000000000000ffffffff0000000000000000000000000060c44401000000a89664026a0e00001009cd0f9009cd0f070000000700000001000000000000000000000000000000000000000800000000000001000000000040ce440040ce440f000000000000000000000000000000000000000000000000000000000000000000803f000000000000000058df5e2564df5e2564df5e2500000000000000005095211a000000000000000001010000d0b4a20d690e00000f000000580200008b010000c800000004000000ee7ea70500000000a82da41c0000000004000000ffffffff0000000000000000000000000000000000000000000000000000000000000000000000000000000000000000000000007dcdd28700000000ffffffffffffffff0400000000000000ffffffff00000000000000000000000000000000725ed90500000000372da4ed0000000004000000ffffffff000000000000000000000000000000000000000000000000000000000000000000000000000000000000000000000000f1cdd28700000000ffffffffffffffff0400000000000000ffffffff0000000000000000000000000040c84401000000</t>
  </si>
  <si>
    <t>#47|CarDef_FerrariF40|4348454154454E47494E450300000038573D2600000000E8170000a89664026b0e0000d0facc0fd0fbcc0f000000000700000001000000000000000000000000000000000000000800000000000001000000000020ab440020ab4401000000000000000000000000000000000000000000000000000000000000000000803f000000000400000068e25e2574e25e2574e25e250000000000000000109d211a00000000000000000101000050afa20dffffffff01000000fa000000a500000055000000000000003e99ab0500000000784aa4780000000004000000ffffffff0000000000000000000000000000000000000000000000000000000000000000000000000000000000000000000000002da5d28700000000ffffffffffffffff0400000000000000ffffffff000000000000000000000000190000008236a40500000000c445a4050000000004000000ffffffff000000000000000000000000000000000000000000000000000000000000000000000000000000000000000000000000a1a5d28700000000ffffffffffffffff0400000000000000ffffffff0000000000000000000000000020ab4400000000a89664026c0e000050f7cc0f90f7cc0f0000000007000000010000000000000000000000000000000000000008000000000000010000000000c0af4400c0af4402000000000000000000000000000000000000000000000000000000000000000000803f000000000400000048e25e2554e25e2554e25e250000000000000000109d211a00000000000000000101000050afa20d6b0e000002000000fa000000a50000005500000000000000a697ab0500000000e044a4780000000004000000ffffffff000000000000000000000000000000000000000000000000000000000000000000000000000000000000000000000000c5a4d28700000000ffffffffffffffff0400000000000000ffffffff000000000000000000000000190000002a37a405000000006c44a4050000000004000000ffffffff00000000000000000000000000000000000000000000000000000000000000000000000000000000000000000000000039a7d28700000000ffffffffffffffff0400000000000000ffffffff0000000000000000000000000040ac4400000000a89664026d0e0000100ecd0fd00ecd0f0700000007000000010000000000000000000000000000000000000008000000000000010000000000e0b04400e0b04403000000000000000000000000000000000000000000000000000000000000000000803f000000000400000058e25e2564e25e2564e25e250000000000000000109d211a00000000000000000101000050afa20d6c0e0000030000002c010000c80000006400000000000000ce75bb05000000008846a4ff0000000004000000ffffffff0000000000000000000000000000000000000000000000000000000000000000000000000000000000000000000000005da6d28700000000ffffffffffffffff0400000000000000ffffffff000000000000000000000000190000005235a405000000001446a4050000000004000000ffffffff000000000000000000000000000000000000000000000000000000000000000000000000000000000000000000000000d1a6d28700000000ffffffffffffffff0400000000000000ffffffff0000000000000000000000000060ad4401000000a89664026e0e000050cbcc0fd0cbcc0f060000000700000001000000000000000000000000000000000000000800000000000001000000000000b2440000b24404000000000000000000000000000000000000000000000000000000000000000000803f0000000002000000a8e25e25b4e25e25b4e25e250000000000000000109d211a00000000000000000101000050afa20d6d0e0000040000002c010000c80000006400000005000000763aa405000000003041e4050000000004000000ffffffff000000000000000000000000000000000000000000000000000000000000000000000000000000000000000000000000f5a1d28700000000ffffffffffffffff0400000001000000ffffffff00000000000000000000000000000000fa73bb0500000000bc40a4ff0000000004000000ffffffff00000000000000000000000000000000000000000000000000000000000000000000000000000000000000000000000069a0d28700000000ffffffffffffffff0400000000000000ffffffff0000000000000000000000000080ae4401000000a89664026f0e000090c1cc0f10c2cc0f0700000007000000010000000000000000000000000000000000000008000000000000010000000000a0b64400a0b64405000000000000000000000000000000000000000000000000000000000000000000803f000000000200000088e35e2594e35e2594e35e250000000000000000109d211a00000000000000000101000050afa20d6e0e0000050000005e010000e600000073000000000000009ed08a0500000000d943a4720000000004000000ffffffff0000000000000000000000000000000000000000000000000000000000000000000000000000000000000000000000008da3d28700000000ffffffffffffffff0400000000000000ffffffff000000000000000000000000190000006230a405000000002443a4050000000004000000ffffffff00000000000000000000000000000000000000000000000000000000000000000000000000000000000000000000000001a2d28700000000ffffffffffffffff0400000000000000ffffffff00000000000000000000000000a0af4401000000a8966402700e000050c6cc0f90c6cc0f000000000700000001000000000000000000000000000000000000000800000000000001000000000060b5440060b54406000000000000000000000000000000000000000000000000000000000000000000803f000000000200000098e35e25a4e35e25a4e35e250000000000000000109d211a00000000000000000101000050afa20d6f0e0000060000005e010000e6000000730000000000000006d18a05000000004142a4720000000004000000ffffffff000000000000000000000000000000000000000000000000000000000000000000000000000000000000000000000000259dd28700000000ffffffffffffffff0400000000000000ffffffff000000000000000000000000190000008a0ea40500000000cc7da4050000000004000000ffffffff000000000000000000000000000000000000000000000000000000000000000000000000000000000000000000000000999dd28700000000ffffffffffffffff0400000000000000ffffffff0000000000000000000000000000b14401000000a8966402710e000010c9cc0f50c9cc0f060000000700000001000000000000000000000000000000000000000800000000000001000000000020b7440020b74407000000000000000000000000000000000000000000000000000000000000000000803f0000000002000000b8e35e25c4e35e25c4e35e250000000000000000109d211a00000000000000000101000050afa20d700e00000700000090010000090100008200000000000000ae8f9a0500000000e97ca4f10000000004000000ffffffff000000000000000000000000000000000000000000000000000000000000000000000000000000000000000000000000bd9cd28700000000ffffffffffffffff0400000000000000ffffffff00000000000000000000000019000000320fa40500000000747ca4050000000004000000ffffffff000000000000000000000000000000000000000000000000000000000000000000000000000000000000000000000000319fd28700000000ffffffffffffffff0400000000000000ffffffff00000000000000000000000000a0b24401000000a8966402720e000050f3cc0fd0f3cc0f0000000007000000010000000000000000000000000000000000000008000000000000010000000000c0b84400c0b84408000000000000000000000000000000000000000000000000000000000000000000803f0000000001000000e8e35e25f4e35e25f4e35e250000000000000000109d211a00000000000000000101000050afa20d710e00000800000090010000090100008200000005000000d605a40500000000907ee4050000000004000000ffffffff000000000000000000000000000000000000000000000000000000000000000000000000000000000000000000000000559ed28700000000ffffffffffffffff040000000e000000ffffffff000000000000000000000000000000005a8d9a05000000001d7ea4f10000000004000000ffffffff000000000000000000000000000000000000000000000000000000000000000000000000000000000000000000000000c99ed28700000000ffffffffffffffff0400000000000000ffffffff0000000000000000000000000040b44401000000a8966402730e000050f7cc0f90f7cc0f060000000700000001000000000000000000000000000000000000000800000000000001000000000060ba440060ba4409000000000000000000000000000000000000000000000000000000000000000000803f000000000100000078e45e2584e45e2584e45e250000000000000000109d211a00000000000000000101000050afa20d720e000009000000c20100002701000096000000000000007e2aea05000000003a79a4740000000004000000ffffffff000000000000000000000000000000000000000000000000000000000000000000000000000000000000000000000000ed99d28700000000ffffffffffffffff0400000000000000ffffffff00000000000000000000000019000000c20ba405000000008478a4050000000004000000ffffffff0000000000000000000000000000000000000000000000000000000000000000000000000000000000000000000000006198d28700000000ffffffffffffffff0400000000000000ffffffff00000000000000000000000000e0b54401000000a8966402740e000010facc0f50facc0f0700000007000000010000000000000000000000000000000000000008000000000000010000000000e0be4400e0be440a000000000000000000000000000000000000000000000000000000000000000000803f0000000001000000b8e45e25c4e45e25c4e45e250000000000000000109d211a00000000000000000101000050afa20d730e00000a000000c2010000270100009600000000000000e628ea0500000000a27ba4740000000004000000ffffffff000000000000000000000000000000000000000000000000000000000000000000000000000000000000000000000000859bd28700000000ffffffffffffffff0400000000000000ffffffff000000000000000000000000190000006a08a405000000002c7ba4050000000004000000ffffffff000000000000000000000000000000000000000000000000000000000000000000000000000000000000000000000000f99bd28700000000ffffffffffffffff0400000000000000ffffffff0000000000000000000000000080b74401000000a8966402750e000050f3cc0fd0f3cc0f0000000007000000010000000000000000000000000000000000000008000000000000010000000000e0be4400e0be440b000000000000000000000000000000000000000000000000000000000000000000803f0000000001000000a8e45e25b4e45e25b4e45e250000000000000000109d211a00000000000000000101000050afa20d740e00000b000000f40100004a010000a5000000000000000ec9f905000000004a7aa4eb0000000004000000ffffffff0000000000000000000000000000000000000000000000000000000000000000000000000000000000000000000000001d95d28700000000ffffffffffffffff0400000000000000ffffffff000000000000000000000000190000009206a40500000000d475a4050000000004000000ffffffff0000000000000000000000000000000000000000000000000000000000000000000000000000000000000000000000009195d28700000000ffffffffffffffff0400000000000000ffffffff0000000000000000000000000060b94401000000a8966402760e000010facc0f90facc0f060000000700000001000000000000000000000000000000000000000800000000000001000000000080c2440080c2440c000000000000000000000000000000000000000000000000000000000000000000803f000000000000000018e55e2524e55e2524e55e250000000000000000109d211a00000000000000000101000050afa20d750e00000c000000f40100004a010000a500000009000000b67fa40500000000f07464060000000004000000ffffffff000000000000000000000000000000000000000000000000000000000000000000000000000000000000000000000000b594d28700000000ffffffffffffffff0400000000000000ffffffff000000000000000000000000000000003ac7f905000000007e74a4eb0000000004000000ffffffff0000000000000000000000000000000000000000000000000000000000000000000000000000000000000000000000002997d28700000000ffffffffffffffff0400000000000000ffffffff00000000000000000000000000e0bc4401000000a8966402770e0000d0facc0f10fbcc0f000000000700000001000000000000000000000000000000000000000800000000000001000000000020c6440020c6440d000000000000000000000000000000000000000000000000000000000000000000803f000000000000000008e55e2514e55e2514e55e250000000000000000109d211a00000000000000000101000050afa20d760e00000d000000260200006d010000b400000000000000de65c905000000009b76a46e0000000004000000ffffffff0000000000000000000000000000000000000000000000000000000000000000000000000000000000000000000000004d96d28700000000ffffffffffffffff0400000000000000ffffffff00000000000000000000000019000000a205a40500000000e476a4050000000004000000ffffffff000000000000000000000000000000000000000000000000000000000000000000000000000000000000000000000000c196d28700000000ffffffffffffffff0400000000000000ffffffff0000000000000000000000000060c04401000000a8966402780e000010ffcc0f90ffcc0f0700000007000000010000000000000000000000000000000000000008000000000000010000000000c0c94400c0c9440e000000000000000000000000000000000000000000000000000000000000000000803f0000000000000000c8df5e25d4df5e25d4df5e250000000000000000109d211a00000000000000000101000050afa20d770e00000e000000260200006d010000b4000000000000004662c905000000000371a46e0000000004000000ffffffff000000000000000000000000000000000000000000000000000000000000000000000000000000000000000000000000e591d28700000000ffffffffffffffff0400000000000000ffffffff00000000000000000000000019000000ca03a405000000008c70a4050000000004000000ffffffff0000000000000000000000000000000000000000000000000000000000000000000000000000000000000000000000005990d28700000000ffffffffffffffff0400000000000000ffffffff00000000000000000000000000e0c34401000000a8966402790e000010c9cc0f50c9cc0f070000000700000001000000000000000000000000000000000000000800000000000001000000000020cd440020cd440f000000000000000000000000000000000000000000000000000000000000000000803f0000000000000000b8e05e25c4e05e25c4e05e250000000000000000109d211a00000000000000000101000050afa20d780e00000f000000580200008b010000c800000004000000ee20a70500000000a873a41c0000000004000000ffffffff0000000000000000000000000000000000000000000000000000000000000000000000000000000000000000000000007d93d28700000000ffffffffffffffff0400000000000000ffffffff000000000000000000000000000000007200d905000000003773a4ed0000000004000000ffffffff000000000000000000000000000000000000000000000000000000000000000000000000000000000000000000000000f193d28700000000ffffffffffffffff0400000000000000ffffffff0000000000000000000000000020c74401000000</t>
  </si>
  <si>
    <t>#48|CarDef_Lamborghini_Gallardo|4348454154454E47494E450300000038FA3C2600000000E8170000a89664027a0e0000d0c3cc0f10c4cc0f0000000007000000010000000000000000000000000000000000000008000000000000010000000000a0ac4400a0ac4401000000000000000000000000000000000000000000000000000000000000000000803f000000000400000018e45e2524e45e2524e45e25000000000000000090a9211a00000000000000000101000070e5ee02ffffffff01000000fa000000a500000055000000000000003e34aa050000000078e7a5780000000004000000ffffffff0000000000000000000000000000000000000000000000000000000000000000000000000000000000000000000000002d06d38700000000ffffffffffffffff0400000000000000ffffffff000000000000000000000000190000008295a50500000000c4e6a5050000000004000000ffffffff000000000000000000000000000000000000000000000000000000000000000000000000000000000000000000000000a106d38700000000ffffffffffffffff0400000000000000ffffffff00000000000000000000000000a0ac4400000000a89664027b0e0000d001cd0f5002cd0f060000000700000001000000000000000000000000000000000000000800000000000001000000000040b1440040b14402000000000000000000000000000000000000000000000000000000000000000000803f0000000004000000a8e35e25b4e35e25b4e35e25000000000000000090a9211a00000000000000000101000070e5ee027a0e000002000000fa000000a50000005500000000000000a632aa0500000000e0e1a5780000000004000000ffffffff000000000000000000000000000000000000000000000000000000000000000000000000000000000000000000000000c501d38700000000ffffffffffffffff0400000000000000ffffffff000000000000000000000000190000002a92a505000000006ce1a5050000000004000000ffffffff0000000000000000000000000000000000000000000000000000000000000000000000000000000000000000000000003900d38700000000ffffffffffffffff0400000000000000ffffffff00000000000000000000000000c0ad4400000000a89664027c0e000050f3cc0f90f3cc0f000000000700000001000000000000000000000000000000000000000800000000000001000000000060b2440060b24403000000000000000000000000000000000000000000000000000000000000000000803f000000000400000068e35e2574e35e2574e35e25000000000000000090a9211a00000000000000000101000070e5ee027b0e0000030000002c010000c80000006400000000000000ced0ba050000000088e3a5ff0000000004000000ffffffff0000000000000000000000000000000000000000000000000000000000000000000000000000000000000000000000005d03d38700000000ffffffffffffffff0400000000000000ffffffff000000000000000000000000190000005290a5050000000014e3a5050000000004000000ffffffff000000000000000000000000000000000000000000000000000000000000000000000000000000000000000000000000d103d38700000000ffffffffffffffff0400000000000000ffffffff00000000000000000000000000e0ae4401000000a89664027d0e000050f3cc0fd0f3cc0f070000000700000001000000000000000000000000000000000000000800000000000001000000000080b3440080b34404000000000000000000000000000000000000000000000000000000000000000000803f000000000200000078e35e2584e35e2584e35e25000000000000000090a9211a00000000000000000101000070e5ee027c0e0000040000002c010000c800000064000000050000007699a5050000000030e2e5050000000004000000ffffffff000000000000000000000000000000000000000000000000000000000000000000000000000000000000000000000000f502d38700000000ffffffffffffffff0400000001000000ffffffff00000000000000000000000000000000fa2ebb0500000000bc1da4ff0000000004000000ffffffff00000000000000000000000000000000000000000000000000000000000000000000000000000000000000000000000069fdd28700000000ffffffffffffffff0400000000000000ffffffff0000000000000000000000000000b04401000000a89664027e0e000050c6cc0f90c6cc0f060000000700000001000000000000000000000000000000000000000800000000000001000000000040b8440040b84405000000000000000000000000000000000000000000000000000000000000000000803f000000000200000058e45e2564e45e2564e45e25000000000000000090a9211a00000000000000000101000070e5ee027d0e0000050000005e010000e600000073000000000000009e8f8a0500000000d91ca4720000000004000000ffffffff0000000000000000000000000000000000000000000000000000000000000000000000000000000000000000000000008dfcd28700000000ffffffffffffffff0400000000000000ffffffff00000000000000000000000019000000626fa40500000000241ca4050000000004000000ffffffff00000000000000000000000000000000000000000000000000000000000000000000000000000000000000000000000001ffd28700000000ffffffffffffffff0400000000000000ffffffff0000000000000000000000000020b14401000000a89664027f0e000010c9cc0f90c9cc0f0000000007000000010000000000000000000000000000000000000008000000000000010000000000c0b64400c0b64406000000000000000000000000000000000000000000000000000000000000000000803f0000000002000000e8e45e25f4e45e25f4e45e25000000000000000090a9211a00000000000000000101000070e5ee027e0e0000060000005e010000e60000007300000000000000068c8a0500000000411fa4720000000004000000ffffffff00000000000000000000000000000000000000000000000000000000000000000000000000000000000000000000000025fed28700000000ffffffffffffffff0400000000000000ffffffff000000000000000000000000190000008a6da40500000000cc1ea4050000000004000000ffffffff00000000000000000000000000000000000000000000000000000000000000000000000000000000000000000000000099fed28700000000ffffffffffffffff0400000000000000ffffffff0000000000000000000000000040b24401000000a8966402800e0000d0facc0f50fbcc0f000000000700000001000000000000000000000000000000000000000800000000000001000000000040b8440040b84407000000000000000000000000000000000000000000000000000000000000000000803f000000000200000068e45e2574e45e2574e45e25000000000000000090a9211a00000000000000000101000070e5ee027f0e00000700000090010000090100008200000000000000aeea9a0500000000e919a4f10000000004000000ffffffff000000000000000000000000000000000000000000000000000000000000000000000000000000000000000000000000bdf9d28700000000ffffffffffffffff0400000000000000ffffffff00000000000000000000000019000000326aa405000000007419a4050000000004000000ffffffff00000000000000000000000000000000000000000000000000000000000000000000000000000000000000000000000031f8d28700000000ffffffffffffffff0400000000000000ffffffff00000000000000000000000000c0b34401000000a8966402810e000050cbcc0f90cbcc0f0700000007000000010000000000000000000000000000000000000008000000000000010000000000c0b94400c0b94408000000000000000000000000000000000000000000000000000000000000000000803f0000000001000000f8e45e2504e55e2504e55e25000000000000000090a9211a00000000000000000101000070e5ee02800e00000800000090010000090100008200000005000000d660a40500000000901be4050000000004000000ffffffff00000000000000000000000000000000000000000000000000000000000000000000000000000000000000000000000055fbd28700000000ffffffffffffffff040000000e000000ffffffff000000000000000000000000000000005ae89a05000000001d1ba4f10000000004000000ffffffff000000000000000000000000000000000000000000000000000000000000000000000000000000000000000000000000c9fbd28700000000ffffffffffffffff0400000000000000ffffffff0000000000000000000000000040b54401000000a8966402820e0000d0facc0f10fbcc0f060000000700000001000000000000000000000000000000000000000800000000000001000000000060bb440060bb4409000000000000000000000000000000000000000000000000000000000000000000803f000000000100000028e45e2534e45e2534e45e25000000000000000090a9211a00000000000000000101000070e5ee02810e000009000000c20100002701000096000000000000007e49ea05000000003a1aa4740000000004000000ffffffff000000000000000000000000000000000000000000000000000000000000000000000000000000000000000000000000edfad28700000000ffffffffffffffff0400000000000000ffffffff00000000000000000000000019000000c266a405000000008415a4050000000004000000ffffffff00000000000000000000000000000000000000000000000000000000000000000000000000000000000000000000000061f5d28700000000ffffffffffffffff0400000000000000ffffffff00000000000000000000000000c0b64401000000a8966402830e000010ffcc0f1000cd0f0600000007000000010000000000000000000000000000000000000008000000000000010000000000a0bf4400a0bf440a000000000000000000000000000000000000000000000000000000000000000000803f000000000100000078e55e2584e55e2584e55e25000000000000000090a9211a00000000000000000101000070e5ee02820e00000a000000c2010000270100009600000000000000e647ea0500000000a214a4740000000004000000ffffffff00000000000000000000000000000000000000000000000000000000000000000000000000000000000000000000000085f4d28700000000ffffffffffffffff0400000000000000ffffffff000000000000000000000000190000006a67a405000000002c14a4050000000004000000ffffffff000000000000000000000000000000000000000000000000000000000000000000000000000000000000000000000000f9f4d28700000000ffffffffffffffff0400000000000000ffffffff0000000000000000000000000040b84401000000a8966402840e000050f7cc0f90f7cc0f0000000007000000010000000000000000000000000000000000000008000000000000010000000000a0bf4400a0bf440b000000000000000000000000000000000000000000000000000000000000000000803f0000000001000000a8e55e25b4e55e25b4e55e25000000000000000090a9211a00000000000000000101000070e5ee02830e00000b000000f40100004a010000a5000000000000000ea4f905000000004a17a4eb0000000004000000ffffffff0000000000000000000000000000000000000000000000000000000000000000000000000000000000000000000000001df6d28700000000ffffffffffffffff0400000000000000ffffffff000000000000000000000000190000009265a40500000000d416a4050000000004000000ffffffff00000000000000000000000000000000000000000000000000000000000000000000000000000000000000000000000091f6d28700000000ffffffffffffffff0400000000000000ffffffff0000000000000000000000000000ba4401000000a8966402850e00001009cd0f9009cd0f0700000007000000010000000000000000000000000000000000000008000000000000010000000000e0c24400e0c2440c000000000000000000000000000000000000000000000000000000000000000000803f0000000000000000d8e55e25e4e55e25e4e55e25000000000000000090a9211a00000000000000000101000070e5ee02840e00000c000000f40100004a010000a500000009000000b61aa40500000000f01164060000000004000000ffffffff000000000000000000000000000000000000000000000000000000000000000000000000000000000000000000000000b5f1d28700000000ffffffffffffffff0400000000000000ffffffff000000000000000000000000000000003aa2f905000000007e11a4eb0000000004000000ffffffff00000000000000000000000000000000000000000000000000000000000000000000000000000000000000000000000029f0d28700000000ffffffffffffffff0400000000000000ffffffff0000000000000000000000000040bd4401000000a8966402860e000050f7cc0fd0f7cc0f000000000700000001000000000000000000000000000000000000000800000000000001000000000040c6440040c6440d000000000000000000000000000000000000000000000000000000000000000000803f000000000000000038e55e2544e55e2544e55e25000000000000000090a9211a00000000000000000101000070e5ee02850e00000d000000260200006d010000b400000000000000de00c905000000009b13a46e0000000004000000ffffffff0000000000000000000000000000000000000000000000000000000000000000000000000000000000000000000000004df3d28700000000ffffffffffffffff0400000000000000ffffffff00000000000000000000000019000000a260a40500000000e413a4050000000004000000ffffffff000000000000000000000000000000000000000000000000000000000000000000000000000000000000000000000000c1f3d28700000000ffffffffffffffff0400000000000000ffffffff0000000000000000000000000080c04401000000a8966402870e000050f7cc0f90f7cc0f0600000007000000010000000000000000000000000000000000000008000000000000010000000000a0c94400a0c9440e000000000000000000000000000000000000000000000000000000000000000000803f000000000000000058e05e2564e05e2564e05e25000000000000000090a9211a00000000000000000101000070e5ee02860e00000e000000260200006d010000b4000000000000004601c905000000000312a46e0000000004000000ffffffff000000000000000000000000000000000000000000000000000000000000000000000000000000000000000000000000e5f2d28700000000ffffffffffffffff0400000000000000ffffffff00000000000000000000000019000000ca7ea405000000008c0da4050000000004000000ffffffff00000000000000000000000000000000000000000000000000000000000000000000000000000000000000000000000059edd28700000000ffffffffffffffff0400000000000000ffffffff00000000000000000000000000c0c34401000000a8966402880e0000d0facc0f10fccc0f0600000007000000010000000000000000000000000000000000000008000000000000010000000000e0cc4400e0cc440f000000000000000000000000000000000000000000000000000000000000000000803f000000000000000078e15e2584e15e2584e15e25000000000000000090a9211a00000000000000000101000070e5ee02870e00000f000000580200008b010000c800000004000000ee5fa70500000000a80ca41c0000000004000000ffffffff0000000000000000000000000000000000000000000000000000000000000000000000000000000000000000000000007decd28700000000ffffffffffffffff0400000000000000ffffffff00000000000000000000000000000000727fd90500000000370ca4ed0000000004000000ffffffff000000000000000000000000000000000000000000000000000000000000000000000000000000000000000000000000f1ecd28700000000ffffffffffffffff0400000000000000ffffffff00000000000000000000000000e0c64401000000</t>
  </si>
  <si>
    <t>#49|CarDef_Mercedes_CLK_GTR_AMG|4348454154454E47494E450300000038D33D2600000000E8170000a8966402890e000010c9cc0f50c9cc0f0000000007000000010000000000000000000000000000000000000008000000000000010000000000a0ac4400a0ac4401000000000000000000000000000000000000000000000000000000000000000000803f000000000400000098e45e25a4e45e25a4e45e25000000000000000050b9211a00000000000000000101000038f3e706ffffffff01000000fa000000a500000055000000000000003e1dab050000000078cea4780000000004000000ffffffff0000000000000000000000000000000000000000000000000000000000000000000000000000000000000000000000002d29d28700000000ffffffffffffffff0400000000000000ffffffff0000000000000000000000001900000082baa40500000000c4c9a4050000000004000000ffffffff000000000000000000000000000000000000000000000000000000000000000000000000000000000000000000000000a129d28700000000ffffffffffffffff0400000000000000ffffffff00000000000000000000000000a0ac4400000000a89664028a0e000050f3cc0fd0f3cc0f070000000700000001000000000000000000000000000000000000000800000000000001000000000060b1440060b14402000000000000000000000000000000000000000000000000000000000000000000803f0000000004000000c8e45e25d4e45e25d4e45e25000000000000000050b9211a00000000000000000101000038f3e706890e0000020000002c010000c80000006400000000000000a6fbbb0500000000e0c8a4ff0000000004000000ffffffff000000000000000000000000000000000000000000000000000000000000000000000000000000000000000000000000c528d28700000000ffffffffffffffff0400000000000000ffffffff000000000000000000000000190000002abba405000000006cc8a4050000000004000000ffffffff000000000000000000000000000000000000000000000000000000000000000000000000000000000000000000000000392bd28700000000ffffffffffffffff0400000000000000ffffffff00000000000000000000000000e0ad4400000000a89664028b0e00001009cd0f5009cd0f0000000007000000010000000000000000000000000000000000000008000000000000010000000000a0b24400a0b24403000000000000000000000000000000000000000000000000000000000000000000803f0000000004000000d8e45e25e4e45e25e4e45e25000000000000000050b9211a00000000000000000101000038f3e7068a0e0000030000002c010000c80000006400000000000000cef9bb050000000088caa4ff0000000004000000ffffffff0000000000000000000000000000000000000000000000000000000000000000000000000000000000000000000000005d2ad28700000000ffffffffffffffff0400000000000000ffffffff0000000000000000000000001900000052b9a4050000000014caa4050000000004000000ffffffff000000000000000000000000000000000000000000000000000000000000000000000000000000000000000000000000d12ad28700000000ffffffffffffffff0400000000000000ffffffff0000000000000000000000000020af4401000000a89664028c0e000010ffcc0f90ffcc0f0000000007000000010000000000000000000000000000000000000008000000000000010000000000e0b34400e0b34404000000000000000000000000000000000000000000000000000000000000000000803f000000000200000038e45e2544e45e2544e45e25000000000000000050b9211a00000000000000000101000038f3e7068b0e0000040000005e010000e6000000730000000500000076bea4050000000030c5e4050000000004000000ffffffff000000000000000000000000000000000000000000000000000000000000000000000000000000000000000000000000f525d28700000000ffffffffffffffff0400000001000000ffffffff00000000000000000000000000000000fa578a0500000000bdc4a4720000000004000000ffffffff0000000000000000000000000000000000000000000000000000000000000000000000000000000000000000000000006924d28700000000ffffffffffffffff0400000000000000ffffffff0000000000000000000000000060b04401000000a89664028d0e00005011cd0f9011cd0f0700000007000000010000000000000000000000000000000000000008000000000000010000000000c0b84400c0b84405000000000000000000000000000000000000000000000000000000000000000000803f000000000200000028e55e2534e55e2534e55e25000000000000000050b9211a00000000000000000101000038f3e7068c0e000005000000900100000901000082000000000000009e349a0500000000d9c7a4f10000000004000000ffffffff0000000000000000000000000000000000000000000000000000000000000000000000000000000000000000000000008d27d28700000000ffffffffffffffff0400000000000000ffffffff0000000000000000000000001900000062b4a4050000000024c7a4050000000004000000ffffffff0000000000000000000000000000000000000000000000000000000000000000000000000000000000000000000000000126d28700000000ffffffffffffffff0400000000000000ffffffff00000000000000000000000000a0b14401000000a89664028e0e000050f7cc0f90f7cc0f000000000700000001000000000000000000000000000000000000000800000000000001000000000020b7440020b74406000000000000000000000000000000000000000000000000000000000000000000803f000000000200000058e55e2564e55e2564e55e25000000000000000050b9211a00000000000000000101000038f3e7068d0e0000060000009001000009010000820000000000000006359a050000000041c6a4f10000000004000000ffffffff0000000000000000000000000000000000000000000000000000000000000000000000000000000000000000000000002521d28700000000ffffffffffffffff0400000000000000ffffffff000000000000000000000000190000008ab2a40500000000ccc1a4050000000004000000ffffffff0000000000000000000000000000000000000000000000000000000000000000000000000000000000000000000000009921d28700000000ffffffffffffffff0400000000000000ffffffff00000000000000000000000000a0b24401000000a89664028f0e0000100ecd0f900ecd0f0600000007000000010000000000000000000000000000000000000008000000000000010000000000e0b84400e0b84407000000000000000000000000000000000000000000000000000000000000000000803f000000000200000068e55e2574e55e2574e55e25000000000000000050b9211a00000000000000000101000038f3e7068e0e000007000000c2010000270100009600000000000000ae93ea0500000000eac0a4740000000004000000ffffffff000000000000000000000000000000000000000000000000000000000000000000000000000000000000000000000000bd20d28700000000ffffffffffffffff0400000000000000ffffffff0000000000000000000000001900000032b3a4050000000074c0a4050000000004000000ffffffff0000000000000000000000000000000000000000000000000000000000000000000000000000000000000000000000003123d28700000000ffffffffffffffff0400000000000000ffffffff0000000000000000000000000060b44401000000a8966402900e0000d0facc0fd0fbcc0f0700000007000000010000000000000000000000000000000000000008000000000000010000000000a0ba4400a0ba4408000000000000000000000000000000000000000000000000000000000000000000803f0000000001000000b8e55e25c4e55e25c4e55e25000000000000000050b9211a00000000000000000101000038f3e7068f0e000008000000f40100004a010000a500000005000000d6b9a4050000000090c2e4050000000004000000ffffffff0000000000000000000000000000000000000000000000000000000000000000000000000000000000000000000000005522d28700000000ffffffffffffffff040000000e000000ffffffff000000000000000000000000000000005a71f905000000001ec2a4eb0000000004000000ffffffff000000000000000000000000000000000000000000000000000000000000000000000000000000000000000000000000c922d28700000000ffffffffffffffff0400000000000000ffffffff0000000000000000000000000020b64401000000a8966402910e000090c1cc0fd0c1cc0f000000000700000001000000000000000000000000000000000000000800000000000001000000000080bc440080bc4409000000000000000000000000000000000000000000000000000000000000000000803f000000000100000098e55e25a4e55e25a4e55e25000000000000000050b9211a00000000000000000101000038f3e706900e000009000000f40100004a010000a5000000000000007e4ef905000000003afda4eb0000000004000000ffffffff000000000000000000000000000000000000000000000000000000000000000000000000000000000000000000000000ed1dd28700000000ffffffffffffffff0400000000000000ffffffff00000000000000000000000019000000c28fa4050000000084fca4050000000004000000ffffffff000000000000000000000000000000000000000000000000000000000000000000000000000000000000000000000000611cd28700000000ffffffffffffffff0400000000000000ffffffff00000000000000000000000000e0b74401000000a8966402920e000050f7cc0f90f7cc0f070000000700000001000000000000000000000000000000000000000800000000000001000000000000c1440000c1440a000000000000000000000000000000000000000000000000000000000000000000803f0000000001000000c8e55e25d4e55e25d4e55e25000000000000000050b9211a00000000000000000101000038f3e706910e00000a000000260200006d010000b400000000000000e6ecc90500000000a3ffa46e0000000004000000ffffffff000000000000000000000000000000000000000000000000000000000000000000000000000000000000000000000000851fd28700000000ffffffffffffffff0400000000000000ffffffff000000000000000000000000190000006a8ca405000000002cffa4050000000004000000ffffffff000000000000000000000000000000000000000000000000000000000000000000000000000000000000000000000000f91fd28700000000ffffffffffffffff0400000000000000ffffffff00000000000000000000000000a0b94401000000a8966402930e0000d0facc0f50fbcc0f0000000007000000010000000000000000000000000000000000000008000000000000010000000000e0c04400e0c0440b000000000000000000000000000000000000000000000000000000000000000000803f000000000100000048e65e2554e65e2554e65e25000000000000000050b9211a00000000000000000101000038f3e706920e00000b000000580200008b010000c8000000000000000e8dd905000000004bfea4ed0000000004000000ffffffff0000000000000000000000000000000000000000000000000000000000000000000000000000000000000000000000001d19d28700000000ffffffffffffffff0400000000000000ffffffff00000000000000000000000019000000928aa40500000000d4f9a4050000000004000000ffffffff0000000000000000000000000000000000000000000000000000000000000000000000000000000000000000000000009119d28700000000ffffffffffffffff0400000000000000ffffffff0000000000000000000000000040bb4401000000a8966402940e000050f7cc0f90f7cc0f060000000700000001000000000000000000000000000000000000000800000000000001000000000080c4440080c4440c000000000000000000000000000000000000000000000000000000000000000000803f000000000000000068e65e2574e65e2574e65e25000000000000000050b9211a00000000000000000101000038f3e706930e00000c000000580200008b010000c800000009000000b62ba40500000000f0f8a4000000000004000000ffffffff000000000000000000000000000000000000000000000000000000000000000000000000000000000000000000000000b518d28700000000ffffffffffffffff0400000000000000ffffffff000000000000000000000000000000003a8bd905000000007ff8a4ed0000000004000000ffffffff000000000000000000000000000000000000000000000000000000000000000000000000000000000000000000000000291bd28700000000ffffffffffffffff0400000000000000ffffffff00000000000000000000000000c0be4401000000a8966402950e000010facc0f50facc0f000000000700000001000000000000000000000000000000000000000800000000000001000000000020c8440020c8440d000000000000000000000000000000000000000000000000000000000000000000803f0000000000000000b8e65e25c4e65e25c4e65e25000000000000000050b9211a00000000000000000101000038f3e706940e00000d0000008a020000ae010000d700000000000000de292805000000009cfaa4600000000004000000ffffffff0000000000000000000000000000000000000000000000000000000000000000000000000000000000000000000000004d1ad28700000000ffffffffffffffff0400000000000000ffffffff00000000000000000000000019000000a289a40500000000e4faa4050000000004000000ffffffff000000000000000000000000000000000000000000000000000000000000000000000000000000000000000000000000c11ad28700000000ffffffffffffffff0400000000000000ffffffff0000000000000000000000000040c24401000000a8966402960e000010ffcc0f1000cd0f0600000007000000010000000000000000000000000000000000000008000000000000010000000000a0cb4400a0cb440e000000000000000000000000000000000000000000000000000000000000000000803f0000000000000000a8e15e25b4e15e25b4e15e25000000000000000050b9211a00000000000000000101000038f3e706950e00000e000000bc020000cc010000e60000000000000046c638050000000004f5a4e70000000004000000ffffffff000000000000000000000000000000000000000000000000000000000000000000000000000000000000000000000000e515d28700000000ffffffffffffffff0400000000000000ffffffff00000000000000000000000019000000ca87a405000000008cf4a4050000000004000000ffffffff0000000000000000000000000000000000000000000000000000000000000000000000000000000000000000000000005914d28700000000ffffffffffffffff0400000000000000ffffffff00000000000000000000000000c0c54401000000a8966402970e000050f3cc0f90f3cc0f070000000700000001000000000000000000000000000000000000000800000000000001000000000060cf440060cf440f000000000000000000000000000000000000000000000000000000000000000000803f000000000000000088e25e2594e25e2594e25e25000000000000000050b9211a00000000000000000101000038f3e706960e00000f000000bc020000cc010000e600000004000000eea4a70500000000a8f7a41c0000000004000000ffffffff0000000000000000000000000000000000000000000000000000000000000000000000000000000000000000000000007d17d28700000000ffffffffffffffff0400000000000000ffffffff0000000000000000000000000000000072c438050000000030f7a4e70000000004000000ffffffff000000000000000000000000000000000000000000000000000000000000000000000000000000000000000000000000f117d28700000000ffffffffffffffff0400000000000000ffffffff0000000000000000000000000060c94401000000</t>
  </si>
  <si>
    <t>#50|CarDef_Maserati_MC12|4348454154454E47494E450300000038953D2600000000E8170000a8966402980e00005011cd0f9011cd0f0000000007000000010000000000000000000000000000000000000008000000000000010000000000c0ac4400c0ac4401000000000000000000000000000000000000000000000000000000000000000000803f0000000004000000284dca1e344dca1e344dca1e00000000000000001098211a00000000000000000101000078e8e706ffffffff01000000fa000000a500000055000000000000003e5bab05000000007888a4780000000004000000ffffffff0000000000000000000000000000000000000000000000000000000000000000000000000000000000000000000000002d6bd28700000000ffffffffffffffff0400000000000000ffffffff0000000000000000000000001900000082f8a40500000000c48ba4050000000004000000ffffffff000000000000000000000000000000000000000000000000000000000000000000000000000000000000000000000000a16bd28700000000ffffffffffffffff0400000000000000ffffffff00000000000000000000000000c0ac4400000000a8966402990e000010ffcc0fd0ffcc0f000000000700000001000000000000000000000000000000000000000800000000000001000000000080b1440080b14402000000000000000000000000000000000000000000000000000000000000000000803f0000000004000000684fca1e744fca1e744fca1e00000000000000001098211a00000000000000000101000078e8e706980e0000020000002c010000c80000006400000000000000a6b9bb0500000000e08aa4ff0000000004000000ffffffff000000000000000000000000000000000000000000000000000000000000000000000000000000000000000000000000c56ad28700000000ffffffffffffffff0400000000000000ffffffff000000000000000000000000190000002af9a405000000006c8aa4050000000004000000ffffffff0000000000000000000000000000000000000000000000000000000000000000000000000000000000000000000000003965d28700000000ffffffffffffffff0400000000000000ffffffff0000000000000000000000000000ae4400000000a89664029a0e000050c6cc0f90c6cc0f0600000007000000010000000000000000000000000000000000000008000000000000010000000000c0b24400c0b24403000000000000000000000000000000000000000000000000000000000000000000803f0000000004000000884fca1e944fca1e944fca1e00000000000000001098211a00000000000000000101000078e8e706990e0000030000002c010000c80000006400000000000000ceb7bb05000000008884a4ff0000000004000000ffffffff0000000000000000000000000000000000000000000000000000000000000000000000000000000000000000000000005d64d28700000000ffffffffffffffff0400000000000000ffffffff0000000000000000000000001900000052f7a405000000001484a4050000000004000000ffffffff000000000000000000000000000000000000000000000000000000000000000000000000000000000000000000000000d164d28700000000ffffffffffffffff0400000000000000ffffffff0000000000000000000000000040af4401000000a89664029b0e000050f7cc0f90f7cc0f070000000700000001000000000000000000000000000000000000000800000000000001000000000000b4440000b44404000000000000000000000000000000000000000000000000000000000000000000803f00000000020000009850ca1ea450ca1ea450ca1e00000000000000001098211a00000000000000000101000078e8e7069a0e0000040000005e010000e6000000730000000500000076fca405000000003087e4050000000004000000ffffffff000000000000000000000000000000000000000000000000000000000000000000000000000000000000000000000000f567d28700000000ffffffffffffffff0400000001000000ffffffff00000000000000000000000000000000fa158a0500000000bd86a4720000000004000000ffffffff0000000000000000000000000000000000000000000000000000000000000000000000000000000000000000000000006966d28700000000ffffffffffffffff0400000000000000ffffffff0000000000000000000000000080b04401000000a89664029c0e0000d0c3cc0f90c4cc0f0600000007000000010000000000000000000000000000000000000008000000000000010000000000e0b84400e0b84405000000000000000000000000000000000000000000000000000000000000000000803f0000000002000000f850ca1e0451ca1e0451ca1e00000000000000001098211a00000000000000000101000078e8e7069b0e000005000000900100000901000082000000000000009e729a0500000000d981a4f10000000004000000ffffffff0000000000000000000000000000000000000000000000000000000000000000000000000000000000000000000000008d61d28700000000ffffffffffffffff0400000000000000ffffffff0000000000000000000000001900000062f2a405000000002481a4050000000004000000ffffffff0000000000000000000000000000000000000000000000000000000000000000000000000000000000000000000000000160d28700000000ffffffffffffffff0400000000000000ffffffff00000000000000000000000000c0b14401000000a89664029d0e000050cbcc0f90cbcc0f000000000700000001000000000000000000000000000000000000000800000000000001000000000040b7440040b74406000000000000000000000000000000000000000000000000000000000000000000803f0000000002000000586aca1e646aca1e646aca1e00000000000000001098211a00000000000000000101000078e8e7069c0e0000060000009001000009010000820000000000000006739a05000000004180a4f10000000004000000ffffffff0000000000000000000000000000000000000000000000000000000000000000000000000000000000000000000000002563d28700000000ffffffffffffffff0400000000000000ffffffff000000000000000000000000190000008af0a40500000000cc83a4050000000004000000ffffffff0000000000000000000000000000000000000000000000000000000000000000000000000000000000000000000000009963d28700000000ffffffffffffffff0400000000000000ffffffff00000000000000000000000000c0b24401000000a89664029e0e0000d001cd0f1002cd0f070000000700000001000000000000000000000000000000000000000800000000000001000000000000b9440000b94407000000000000000000000000000000000000000000000000000000000000000000803f0000000002000000e86cca1ef46cca1ef46cca1e00000000000000001098211a00000000000000000101000078e8e7069d0e000007000000c2010000270100009600000000000000aed1ea0500000000ea82a4740000000004000000ffffffff000000000000000000000000000000000000000000000000000000000000000000000000000000000000000000000000bd62d28700000000ffffffffffffffff0400000000000000ffffffff0000000000000000000000001900000032f1a405000000007482a4050000000004000000ffffffff000000000000000000000000000000000000000000000000000000000000000000000000000000000000000000000000315dd28700000000ffffffffffffffff0400000000000000ffffffff0000000000000000000000000080b44401000000a89664029f0e000050cbcc0fd0cbcc0f0600000007000000010000000000000000000000000000000000000008000000000000010000000000c0ba4400c0ba4408000000000000000000000000000000000000000000000000000000000000000000803f0000000001000000286cca1e346cca1e346cca1e00000000000000001098211a00000000000000000101000078e8e7069e0e000008000000f40100004a010000a500000005000000d6c7a4050000000090bce4050000000004000000ffffffff000000000000000000000000000000000000000000000000000000000000000000000000000000000000000000000000555cd28700000000ffffffffffffffff040000000e000000ffffffff000000000000000000000000000000005a0ff905000000001ebca4eb0000000004000000ffffffff000000000000000000000000000000000000000000000000000000000000000000000000000000000000000000000000c95cd28700000000ffffffffffffffff0400000000000000ffffffff0000000000000000000000000040b64401000000a8966402a00e000010ffcc0f90ffcc0f0000000007000000010000000000000000000000000000000000000008000000000000010000000000a0bc4400a0bc4409000000000000000000000000000000000000000000000000000000000000000000803f0000000001000000986dca1ea46dca1ea46dca1e00000000000000001098211a00000000000000000101000078e8e7069f0e000009000000f40100004a010000a5000000000000007e0cf905000000003abfa4eb0000000004000000ffffffff000000000000000000000000000000000000000000000000000000000000000000000000000000000000000000000000ed5fd28700000000ffffffffffffffff0400000000000000ffffffff00000000000000000000000019000000c2cda4050000000084bea4050000000004000000ffffffff000000000000000000000000000000000000000000000000000000000000000000000000000000000000000000000000615ed28700000000ffffffffffffffff0400000000000000ffffffff0000000000000000000000000000b84401000000a8966402a10e00001009cd0f9009cd0f060000000700000001000000000000000000000000000000000000000800000000000001000000000020c1440020c1440a000000000000000000000000000000000000000000000000000000000000000000803f0000000001000000d86dca1ee46dca1ee46dca1e00000000000000001098211a00000000000000000101000078e8e706a00e00000a000000260200006d010000b400000000000000e6aac90500000000a3b9a46e0000000004000000ffffffff0000000000000000000000000000000000000000000000000000000000000000000000000000000000000000000000008559d28700000000ffffffffffffffff0400000000000000ffffffff000000000000000000000000190000006acaa405000000002cb9a4050000000004000000ffffffff000000000000000000000000000000000000000000000000000000000000000000000000000000000000000000000000f959d28700000000ffffffffffffffff0400000000000000ffffffff00000000000000000000000000c0b94401000000a8966402a20e0000d001cd0f1002cd0f0000000007000000010000000000000000000000000000000000000008000000000000010000000000e0c04400e0c0440b000000000000000000000000000000000000000000000000000000000000000000803f0000000001000000186eca1e246eca1e246eca1e00000000000000001098211a00000000000000000101000078e8e706a10e00000b000000580200008b010000c8000000000000000ecbd905000000004bb8a4ed0000000004000000ffffffff0000000000000000000000000000000000000000000000000000000000000000000000000000000000000000000000001d5bd28700000000ffffffffffffffff0400000000000000ffffffff0000000000000000000000001900000092c8a40500000000d4bba4050000000004000000ffffffff000000000000000000000000000000000000000000000000000000000000000000000000000000000000000000000000915bd28700000000ffffffffffffffff0400000000000000ffffffff0000000000000000000000000040bb4401000000a8966402a30e0000d0c3cc0f90c4cc0f070000000700000001000000000000000000000000000000000000000800000000000001000000000080c4440080c4440c000000000000000000000000000000000000000000000000000000000000000000803f0000000000000000e86dca1ef46dca1ef46dca1e00000000000000001098211a00000000000000000101000078e8e706a20e00000c000000580200008b010000c800000009000000b669a40500000000f0baa4000000000004000000ffffffff000000000000000000000000000000000000000000000000000000000000000000000000000000000000000000000000b55ad28700000000ffffffffffffffff0400000000000000ffffffff000000000000000000000000000000003ac9d905000000007fbaa4ed0000000004000000ffffffff0000000000000000000000000000000000000000000000000000000000000000000000000000000000000000000000002955d28700000000ffffffffffffffff0400000000000000ffffffff00000000000000000000000000c0be4401000000a8966402a40e000090c1cc0fd0c1cc0f000000000700000001000000000000000000000000000000000000000800000000000001000000000020c8440020c8440d000000000000000000000000000000000000000000000000000000000000000000803f0000000000000000f86dca1e046eca1e046eca1e00000000000000001098211a00000000000000000101000078e8e706a30e00000d0000008a020000ae010000d700000000000000de672805000000009cb4a4600000000004000000ffffffff0000000000000000000000000000000000000000000000000000000000000000000000000000000000000000000000004d54d28700000000ffffffffffffffff0400000000000000ffffffff00000000000000000000000019000000a2c7a40500000000e4b4a4050000000004000000ffffffff000000000000000000000000000000000000000000000000000000000000000000000000000000000000000000000000c154d28700000000ffffffffffffffff0400000000000000ffffffff0000000000000000000000000040c24401000000a8966402a50e000050f7cc0fd0f7cc0f0600000007000000010000000000000000000000000000000000000008000000000000010000000000a0cb4400a0cb440e000000000000000000000000000000000000000000000000000000000000000000803f0000000000000000284bca1e344bca1e344bca1e00000000000000001098211a00000000000000000101000078e8e706a40e00000e000000bc020000cc010000e600000000000000468438050000000004b7a4e70000000004000000ffffffff000000000000000000000000000000000000000000000000000000000000000000000000000000000000000000000000e557d28700000000ffffffffffffffff0400000000000000ffffffff00000000000000000000000019000000cac5a405000000008cb6a4050000000004000000ffffffff0000000000000000000000000000000000000000000000000000000000000000000000000000000000000000000000005956d28700000000ffffffffffffffff0400000000000000ffffffff00000000000000000000000000c0c54401000000a8966402a60e000010c9cc0f50c9cc0f060000000700000001000000000000000000000000000000000000000800000000000001000000000000cf440000cf440f000000000000000000000000000000000000000000000000000000000000000000803f0000000000000000a84cca1eb44cca1eb44cca1e00000000000000001098211a00000000000000000101000078e8e706a50e00000f000000bc020000cc010000e600000004000000eee2a70500000000a8b1a41c0000000004000000ffffffff0000000000000000000000000000000000000000000000000000000000000000000000000000000000000000000000007d51d28700000000ffffffffffffffff0400000000000000ffffffff00000000000000000000000000000000728238050000000030b1a4e70000000004000000ffffffff000000000000000000000000000000000000000000000000000000000000000000000000000000000000000000000000f151d28700000000ffffffffffffffff0400000000000000ffffffff0000000000000000000000000000c94401000000</t>
  </si>
  <si>
    <t>#51|CarDef_RimacConceptOne|4348454154454E47494E450300000038763D2600000000E8170000a8966402a70e000050f3cc0f90f3cc0f000000000700000001000000000000000000000000000000000000000800000000000001000000000080b0440080b04401000000000000000000000000000000000000000000000000000000000000000000803f00000000040000003872ca1e4472ca1e4472ca1e0000000000000000909a211a00000000000000000101000010c6c90fffffffff01000000fa000000a500000055000000000000003eb8ab0500000000786ba4780000000004000000ffffffff0000000000000000000000000000000000000000000000000000000000000000000000000000000000000000000000002d8ad28700000000ffffffffffffffff0400000000000000ffffffff000000000000000000000000190000008219a40500000000c46aa4050000000004000000ffffffff000000000000000000000000000000000000000000000000000000000000000000000000000000000000000000000000a18ad28700000000ffffffffffffffff0400000000000000ffffffff0000000000000000000000000080b04400000000a8966402a80e00005011cd0f9011cd0f070000000700000001000000000000000000000000000000000000000800000000000001000000000040b5440040b54402000000000000000000000000000000000000000000000000000000000000000000803f0000000004000000287dca1e347dca1e347dca1e0000000000000000909a211a00000000000000000101000010c6c90fa70e0000020000002c010000c80000006400000000000000a656bb0500000000e065a4ff0000000004000000ffffffff000000000000000000000000000000000000000000000000000000000000000000000000000000000000000000000000c585d28700000000ffffffffffffffff0400000000000000ffffffff000000000000000000000000190000002a16a405000000006c65a4050000000004000000ffffffff0000000000000000000000000000000000000000000000000000000000000000000000000000000000000000000000003984d28700000000ffffffffffffffff0400000000000000ffffffff00000000000000000000000000c0b14400000000a8966402a90e0000d0c3cc0f90c4cc0f0000000007000000010000000000000000000000000000000000000008000000000000010000000000a0b64400a0b64403000000000000000000000000000000000000000000000000000000000000000000803f0000000004000000487dca1e547dca1e547dca1e0000000000000000909a211a00000000000000000101000010c6c90fa80e0000030000002c010000c80000006400000000000000ce54bb05000000008867a4ff0000000004000000ffffffff0000000000000000000000000000000000000000000000000000000000000000000000000000000000000000000000005d87d28700000000ffffffffffffffff0400000000000000ffffffff000000000000000000000000190000005214a405000000001467a4050000000004000000ffffffff000000000000000000000000000000000000000000000000000000000000000000000000000000000000000000000000d187d28700000000ffffffffffffffff0400000000000000ffffffff0000000000000000000000000000b34401000000a8966402aa0e00001009cd0f5009cd0f0700000007000000010000000000000000000000000000000000000008000000000000010000000000e0b74400e0b74404000000000000000000000000000000000000000000000000000000000000000000803f0000000002000000787dca1e847dca1e847dca1e0000000000000000909a211a00000000000000000101000010c6c90fa90e0000040000005e010000e60000007300000005000000761da405000000003066e4050000000004000000ffffffff000000000000000000000000000000000000000000000000000000000000000000000000000000000000000000000000f586d28700000000ffffffffffffffff0400000001000000ffffffff00000000000000000000000000000000faf28a0500000000bd61a4720000000004000000ffffffff0000000000000000000000000000000000000000000000000000000000000000000000000000000000000000000000006981d28700000000ffffffffffffffff0400000000000000ffffffff0000000000000000000000000040b44401000000a8966402ab0e000050f7cc0f90f7cc0f0000000007000000010000000000000000000000000000000000000008000000000000010000000000c0bc4400c0bc4405000000000000000000000000000000000000000000000000000000000000000000803f0000000002000000987dca1ea47dca1ea47dca1e0000000000000000909a211a00000000000000000101000010c6c90faa0e000005000000900100000901000082000000000000009e939a0500000000d960a4f10000000004000000ffffffff0000000000000000000000000000000000000000000000000000000000000000000000000000000000000000000000008d80d28700000000ffffffffffffffff0400000000000000ffffffff000000000000000000000000190000006213a405000000002460a4050000000004000000ffffffff0000000000000000000000000000000000000000000000000000000000000000000000000000000000000000000000000183d28700000000ffffffffffffffff0400000000000000ffffffff0000000000000000000000000080b54401000000a8966402ac0e0000d0facc0f50fbcc0f000000000700000001000000000000000000000000000000000000000800000000000001000000000020bb440020bb4406000000000000000000000000000000000000000000000000000000000000000000803f0000000002000000687eca1e747eca1e747eca1e0000000000000000909a211a00000000000000000101000010c6c90fab0e0000060000009001000009010000820000000000000006909a05000000004163a4f10000000004000000ffffffff0000000000000000000000000000000000000000000000000000000000000000000000000000000000000000000000002582d28700000000ffffffffffffffff0400000000000000ffffffff000000000000000000000000190000008a11a40500000000cc62a4050000000004000000ffffffff0000000000000000000000000000000000000000000000000000000000000000000000000000000000000000000000009982d28700000000ffffffffffffffff0400000000000000ffffffff0000000000000000000000000080b64401000000a8966402ad0e000010ffcc0f50ffcc0f0700000007000000010000000000000000000000000000000000000008000000000000010000000000c0bc4400c0bc4407000000000000000000000000000000000000000000000000000000000000000000803f0000000002000000987eca1ea47eca1ea47eca1e0000000000000000909a211a00000000000000000101000010c6c90fac0e000007000000c2010000270100009600000000000000aeceea0500000000ea9da4740000000004000000ffffffff000000000000000000000000000000000000000000000000000000000000000000000000000000000000000000000000bd7dd28700000000ffffffffffffffff0400000000000000ffffffff0000000000000000000000001900000032eea40500000000749da4050000000004000000ffffffff000000000000000000000000000000000000000000000000000000000000000000000000000000000000000000000000317cd28700000000ffffffffffffffff0400000000000000ffffffff0000000000000000000000000020b84401000000a8966402ae0e000090c1cc0fd0c1cc0f060000000700000001000000000000000000000000000000000000000800000000000001000000000060be440060be4408000000000000000000000000000000000000000000000000000000000000000000803f0000000001000000187fca1e247fca1e247fca1e0000000000000000909a211a00000000000000000101000010c6c90fad0e000008000000f40100004a010000a500000005000000d6e4a40500000000909fe4050000000004000000ffffffff000000000000000000000000000000000000000000000000000000000000000000000000000000000000000000000000557fd28700000000ffffffffffffffff040000000e000000ffffffff000000000000000000000000000000005a2cf905000000001e9fa4eb0000000004000000ffffffff000000000000000000000000000000000000000000000000000000000000000000000000000000000000000000000000c97fd28700000000ffffffffffffffff0400000000000000ffffffff00000000000000000000000000c0b94401000000a8966402af0e0000d001cd0f1002cd0f000000000700000001000000000000000000000000000000000000000800000000000001000000000000c0440000c04409000000000000000000000000000000000000000000000000000000000000000000803f0000000001000000287eca1e347eca1e347eca1e0000000000000000909a211a00000000000000000101000010c6c90fae0e000009000000f40100004a010000a5000000000000007e2df905000000003a9ea4eb0000000004000000ffffffff000000000000000000000000000000000000000000000000000000000000000000000000000000000000000000000000ed7ed28700000000ffffffffffffffff0400000000000000ffffffff00000000000000000000000019000000c2eaa405000000008499a4050000000004000000ffffffff0000000000000000000000000000000000000000000000000000000000000000000000000000000000000000000000006179d28700000000ffffffffffffffff0400000000000000ffffffff0000000000000000000000000060bb4401000000a8966402b00e000050cbcc0f90cbcc0f070000000700000001000000000000000000000000000000000000000800000000000001000000000080c4440080c4440a000000000000000000000000000000000000000000000000000000000000000000803f0000000001000000387eca1e447eca1e447eca1e0000000000000000909a211a00000000000000000101000010c6c90faf0e00000a000000260200006d010000b400000000000000e68bc90500000000a398a46e0000000004000000ffffffff0000000000000000000000000000000000000000000000000000000000000000000000000000000000000000000000008578d28700000000ffffffffffffffff0400000000000000ffffffff000000000000000000000000190000006aeba405000000002c98a4050000000004000000ffffffff000000000000000000000000000000000000000000000000000000000000000000000000000000000000000000000000f978d28700000000ffffffffffffffff0400000000000000ffffffff0000000000000000000000000000bd4401000000a8966402b10e000010c9cc0f50c9cc0f0000000007000000010000000000000000000000000000000000000008000000000000010000000000a0c44400a0c4440b000000000000000000000000000000000000000000000000000000000000000000803f0000000001000000787eca1e847eca1e847eca1e0000000000000000909a211a00000000000000000101000010c6c90fb00e00000b000000580200008b010000c8000000000000000ee8d905000000004b9ba4ed0000000004000000ffffffff0000000000000000000000000000000000000000000000000000000000000000000000000000000000000000000000001d7ad28700000000ffffffffffffffff0400000000000000ffffffff0000000000000000000000001900000092e9a40500000000d49aa4050000000004000000ffffffff000000000000000000000000000000000000000000000000000000000000000000000000000000000000000000000000917ad28700000000ffffffffffffffff0400000000000000ffffffff00000000000000000000000000e0be4401000000a8966402b20e00005011cd0fd011cd0f000000000700000001000000000000000000000000000000000000000800000000000001000000000040c8440040c8440c000000000000000000000000000000000000000000000000000000000000000000803f0000000000000000487fca1e547fca1e547fca1e0000000000000000909a211a00000000000000000101000010c6c90fb10e00000c000000580200008b010000c800000009000000b646a40500000000f095a4000000000004000000ffffffff000000000000000000000000000000000000000000000000000000000000000000000000000000000000000000000000b575d28700000000ffffffffffffffff0400000000000000ffffffff000000000000000000000000000000003ae6d905000000007f95a4ed0000000004000000ffffffff0000000000000000000000000000000000000000000000000000000000000000000000000000000000000000000000002974d28700000000ffffffffffffffff0400000000000000ffffffff0000000000000000000000000060c24401000000a8966402b30e000050f3cc0fd0f3cc0f0600000007000000010000000000000000000000000000000000000008000000000000010000000000c0cb4400c0cb440d000000000000000000000000000000000000000000000000000000000000000000803f0000000000000000e87fca1ef47fca1ef47fca1e0000000000000000909a211a00000000000000000101000010c6c90fb20e00000d0000008a020000ae010000d700000000000000de442805000000009c97a4600000000004000000ffffffff0000000000000000000000000000000000000000000000000000000000000000000000000000000000000000000000004d77d28700000000ffffffffffffffff0400000000000000ffffffff00000000000000000000000019000000a2e4a40500000000e497a4050000000004000000ffffffff000000000000000000000000000000000000000000000000000000000000000000000000000000000000000000000000c177d28700000000ffffffffffffffff0400000000000000ffffffff00000000000000000000000000e0c54401000000a8966402b40e0000d0c3cc0f90c4cc0f000000000700000001000000000000000000000000000000000000000800000000000001000000000060cf440060cf440e000000000000000000000000000000000000000000000000000000000000000000803f0000000000000000286dca1e346dca1e346dca1e0000000000000000909a211a00000000000000000101000010c6c90fb30e00000e000000bc020000cc010000e60000000000000046a53805000000000496a4e70000000004000000ffffffff000000000000000000000000000000000000000000000000000000000000000000000000000000000000000000000000e576d28700000000ffffffffffffffff0400000000000000ffffffff00000000000000000000000019000000cae2a405000000008c91a4050000000004000000ffffffff0000000000000000000000000000000000000000000000000000000000000000000000000000000000000000000000005971d28700000000ffffffffffffffff0400000000000000ffffffff0000000000000000000000000060c94401000000a8966402b50e0000100ecd0f500ecd0f070000000700000001000000000000000000000000000000000000000800000000000001000000000000d3440000d3440f000000000000000000000000000000000000000000000000000000000000000000803f0000000000000000486dca1e546dca1e546dca1e0000000000000000909a211a00000000000000000101000010c6c90fb40e00000f000000bc020000cc010000e600000004000000eec3a70500000000a890a41c0000000004000000ffffffff0000000000000000000000000000000000000000000000000000000000000000000000000000000000000000000000007d70d28700000000ffffffffffffffff0400000000000000ffffffff0000000000000000000000000000000072a33805000000003090a4e70000000004000000ffffffff000000000000000000000000000000000000000000000000000000000000000000000000000000000000000000000000f170d28700000000ffffffffffffffff0400000000000000ffffffff00000000000000000000000000e0cc4401000000</t>
  </si>
  <si>
    <t>#52|CarDef_SpadaconceptCodatronca|4348454154454E47494E450300000038B43D2600000000E8170000a8966402b60e000090c1cc0f10c2cc0f0000000007000000010000000000000000000000000000000000000008000000000000010000000000e0af4400e0af4401000000000000000000000000000000000000000000000000000000000000000000803f0000000004000000d87dca1ee47dca1ee47dca1e0000000000000000509c211a00000000000000000101000050ccc90fffffffff01000000fa000000a500000055000000000000003e7aab050000000078a9a4780000000004000000ffffffff0000000000000000000000000000000000000000000000000000000000000000000000000000000000000000000000002d48d28700000000ffffffffffffffff0400000000000000ffffffff0000000000000000000000001900000082dba40500000000c4a8a4050000000004000000ffffffff000000000000000000000000000000000000000000000000000000000000000000000000000000000000000000000000a148d28700000000ffffffffffffffff0400000000000000ffffffff00000000000000000000000000e0af4400000000a8966402b70e0000d001cd0f1002cd0f070000000700000001000000000000000000000000000000000000000800000000000001000000000060b4440060b44402000000000000000000000000000000000000000000000000000000000000000000803f0000000004000000387dca1e447dca1e447dca1e0000000000000000509c211a00000000000000000101000050ccc90fb60e000002000000fa000000a50000005500000000000000a678ab0500000000e0aba4780000000004000000ffffffff000000000000000000000000000000000000000000000000000000000000000000000000000000000000000000000000c54bd28700000000ffffffffffffffff0400000000000000ffffffff000000000000000000000000190000002ad8a405000000006caba4050000000004000000ffffffff000000000000000000000000000000000000000000000000000000000000000000000000000000000000000000000000394ad28700000000ffffffffffffffff0400000000000000ffffffff00000000000000000000000000e0b04400000000a8966402b80e000050cbcc0f90cbcc0f060000000700000001000000000000000000000000000000000000000800000000000001000000000060b5440060b54403000000000000000000000000000000000000000000000000000000000000000000803f0000000004000000587dca1e647dca1e647dca1e0000000000000000509c211a00000000000000000101000050ccc90fb70e0000030000002c010000c80000006400000000000000ce96bb050000000088a5a4ff0000000004000000ffffffff0000000000000000000000000000000000000000000000000000000000000000000000000000000000000000000000005d45d28700000000ffffffffffffffff0400000000000000ffffffff0000000000000000000000001900000052d6a4050000000014a5a4050000000004000000ffffffff000000000000000000000000000000000000000000000000000000000000000000000000000000000000000000000000d145d28700000000ffffffffffffffff0400000000000000ffffffff00000000000000000000000000e0b14401000000a8966402b90e000010c9cc0f50c9cc0f070000000700000001000000000000000000000000000000000000000800000000000001000000000080b6440080b64404000000000000000000000000000000000000000000000000000000000000000000803f0000000002000000087fca1e147fca1e147fca1e0000000000000000509c211a00000000000000000101000050ccc90fb80e0000040000002c010000c8000000640000000500000076dfa4050000000030a4e4050000000004000000ffffffff000000000000000000000000000000000000000000000000000000000000000000000000000000000000000000000000f544d28700000000ffffffffffffffff0400000001000000ffffffff00000000000000000000000000000000fa94bb0500000000bca7a4ff0000000004000000ffffffff0000000000000000000000000000000000000000000000000000000000000000000000000000000000000000000000006947d28700000000ffffffffffffffff0400000000000000ffffffff00000000000000000000000000e0b24401000000a8966402ba0e000050c6cc0fd0c6cc0f060000000700000001000000000000000000000000000000000000000800000000000001000000000020bb440020bb4405000000000000000000000000000000000000000000000000000000000000000000803f00000000020000000880ca1e1480ca1e1480ca1e0000000000000000509c211a00000000000000000101000050ccc90fb90e0000050000005e010000e600000073000000000000009e358a0500000000d9a6a4720000000004000000ffffffff0000000000000000000000000000000000000000000000000000000000000000000000000000000000000000000000008d46d28700000000ffffffffffffffff0400000000000000ffffffff0000000000000000000000001900000062d5a4050000000024a6a4050000000004000000ffffffff0000000000000000000000000000000000000000000000000000000000000000000000000000000000000000000000000141d28700000000ffffffffffffffff0400000000000000ffffffff00000000000000000000000000e0b34401000000a8966402bb0e0000d001cd0f1002cd0f000000000700000001000000000000000000000000000000000000000800000000000001000000000040b9440040b94406000000000000000000000000000000000000000000000000000000000000000000803f00000000020000000881ca1e1481ca1e1481ca1e0000000000000000509c211a00000000000000000101000050ccc90fba0e0000060000005e010000e6000000730000000000000006328a050000000041a1a4720000000004000000ffffffff0000000000000000000000000000000000000000000000000000000000000000000000000000000000000000000000002540d28700000000ffffffffffffffff0400000000000000ffffffff000000000000000000000000190000008ad3a40500000000cca0a4050000000004000000ffffffff0000000000000000000000000000000000000000000000000000000000000000000000000000000000000000000000009940d28700000000ffffffffffffffff0400000000000000ffffffff00000000000000000000000000c0b44401000000a8966402bc0e00005011cd0fd011cd0f0000000007000000010000000000000000000000000000000000000008000000000000010000000000a0ba4400a0ba4407000000000000000000000000000000000000000000000000000000000000000000803f0000000002000000e880ca1ef480ca1ef480ca1e0000000000000000509c211a00000000000000000101000050ccc90fbb0e00000700000090010000090100008200000000000000ae509a0500000000e9a3a4f10000000004000000ffffffff000000000000000000000000000000000000000000000000000000000000000000000000000000000000000000000000bd43d28700000000ffffffffffffffff0400000000000000ffffffff0000000000000000000000001900000032d0a4050000000074a3a4050000000004000000ffffffff0000000000000000000000000000000000000000000000000000000000000000000000000000000000000000000000003142d28700000000ffffffffffffffff0400000000000000ffffffff0000000000000000000000000020b64401000000a8966402bd0e000010ffcc0f90ffcc0f070000000700000001000000000000000000000000000000000000000800000000000001000000000020bc440020bc4408000000000000000000000000000000000000000000000000000000000000000000803f00000000010000007880ca1e8480ca1e8480ca1e0000000000000000509c211a00000000000000000101000050ccc90fbc0e00000800000090010000090100008200000005000000d6a6a4050000000090dde4050000000004000000ffffffff000000000000000000000000000000000000000000000000000000000000000000000000000000000000000000000000553dd28700000000ffffffffffffffff040000000e000000ffffffff000000000000000000000000000000005a2e9a05000000001ddda4f10000000004000000ffffffff000000000000000000000000000000000000000000000000000000000000000000000000000000000000000000000000c93dd28700000000ffffffffffffffff0400000000000000ffffffff0000000000000000000000000080b74401000000a8966402be0e000050f3cc0fd0f3cc0f060000000700000001000000000000000000000000000000000000000800000000000001000000000080bd440080bd4409000000000000000000000000000000000000000000000000000000000000000000803f00000000010000008880ca1e9480ca1e9480ca1e0000000000000000509c211a00000000000000000101000050ccc90fbd0e000009000000c20100002701000096000000000000007e8fea05000000003adca4740000000004000000ffffffff000000000000000000000000000000000000000000000000000000000000000000000000000000000000000000000000ed3cd28700000000ffffffffffffffff0400000000000000ffffffff00000000000000000000000019000000c2aca4050000000084dfa4050000000004000000ffffffff000000000000000000000000000000000000000000000000000000000000000000000000000000000000000000000000613fd28700000000ffffffffffffffff0400000000000000ffffffff00000000000000000000000000e0b84401000000a8966402bf0e0000100ecd0f500ecd0f0600000007000000010000000000000000000000000000000000000008000000000000010000000000c0c14400c0c1440a000000000000000000000000000000000000000000000000000000000000000000803f00000000010000009880ca1ea480ca1ea480ca1e0000000000000000509c211a00000000000000000101000050ccc90fbe0e00000a000000c2010000270100009600000000000000e68dea0500000000a2dea4740000000004000000ffffffff000000000000000000000000000000000000000000000000000000000000000000000000000000000000000000000000853ed28700000000ffffffffffffffff0400000000000000ffffffff000000000000000000000000190000006aada405000000002cdea4050000000004000000ffffffff000000000000000000000000000000000000000000000000000000000000000000000000000000000000000000000000f93ed28700000000ffffffffffffffff0400000000000000ffffffff0000000000000000000000000040ba4401000000a8966402c00e000090c1cc0fd0c1cc0f000000000700000001000000000000000000000000000000000000000800000000000001000000000080c1440080c1440b000000000000000000000000000000000000000000000000000000000000000000803f0000000001000000c880ca1ed480ca1ed480ca1e0000000000000000509c211a00000000000000000101000050ccc90fbf0e00000b000000f40100004a010000a5000000000000000e6af905000000004ad9a4eb0000000004000000ffffffff0000000000000000000000000000000000000000000000000000000000000000000000000000000000000000000000001d38d28700000000ffffffffffffffff0400000000000000ffffffff0000000000000000000000001900000092aba40500000000d4d8a4050000000004000000ffffffff0000000000000000000000000000000000000000000000000000000000000000000000000000000000000000000000009138d28700000000ffffffffffffffff0400000000000000ffffffff00000000000000000000000000e0bb4401000000a8966402c10e000010ffcc0f1000cd0f060000000700000001000000000000000000000000000000000000000800000000000001000000000080c4440080c4440c000000000000000000000000000000000000000000000000000000000000000000803f0000000000000000a880ca1eb480ca1eb480ca1e0000000000000000509c211a00000000000000000101000050ccc90fc00e00000c000000f40100004a010000a500000009000000b6d0a40500000000f0db64060000000004000000ffffffff000000000000000000000000000000000000000000000000000000000000000000000000000000000000000000000000b53bd28700000000ffffffffffffffff0400000000000000ffffffff000000000000000000000000000000003a68f905000000007edba4eb0000000004000000ffffffff000000000000000000000000000000000000000000000000000000000000000000000000000000000000000000000000293ad28700000000ffffffffffffffff0400000000000000ffffffff00000000000000000000000000c0be4401000000a8966402c20e00005011cd0f9011cd0f000000000700000001000000000000000000000000000000000000000800000000000001000000000060c7440060c7440d000000000000000000000000000000000000000000000000000000000000000000803f0000000000000000b880ca1ec480ca1ec480ca1e0000000000000000509c211a00000000000000000101000050ccc90fc10e00000d000000260200006d010000b400000000000000dec6c905000000009bd5a46e0000000004000000ffffffff0000000000000000000000000000000000000000000000000000000000000000000000000000000000000000000000004d35d28700000000ffffffffffffffff0400000000000000ffffffff00000000000000000000000019000000a2a6a40500000000e4d5a4050000000004000000ffffffff000000000000000000000000000000000000000000000000000000000000000000000000000000000000000000000000c135d28700000000ffffffffffffffff0400000000000000ffffffff00000000000000000000000000a0c14401000000a8966402c30e000050f3cc0f90f3cc0f070000000700000001000000000000000000000000000000000000000800000000000001000000000060ca440060ca440e000000000000000000000000000000000000000000000000000000000000000000803f0000000000000000c86eca1ed46eca1ed46eca1e0000000000000000509c211a00000000000000000101000050ccc90fc20e00000e000000260200006d010000b40000000000000046c7c9050000000003d4a46e0000000004000000ffffffff000000000000000000000000000000000000000000000000000000000000000000000000000000000000000000000000e534d28700000000ffffffffffffffff0400000000000000ffffffff00000000000000000000000019000000caa4a405000000008cd7a4050000000004000000ffffffff0000000000000000000000000000000000000000000000000000000000000000000000000000000000000000000000005937d28700000000ffffffffffffffff0400000000000000ffffffff0000000000000000000000000080c44401000000a8966402c40e000050f7cc0fd0f7cc0f060000000700000001000000000000000000000000000000000000000800000000000001000000000060cd440060cd440f000000000000000000000000000000000000000000000000000000000000000000803f0000000000000000586eca1e646eca1e646eca1e0000000000000000509c211a00000000000000000101000050ccc90fc30e00000f000000580200008b010000c800000004000000ee85a70500000000a8d6a41c0000000004000000ffffffff0000000000000000000000000000000000000000000000000000000000000000000000000000000000000000000000007d36d28700000000ffffffffffffffff0400000000000000ffffffff0000000000000000000000000000000072a5d9050000000037d6a4ed0000000004000000ffffffff000000000000000000000000000000000000000000000000000000000000000000000000000000000000000000000000f136d28700000000ffffffffffffffff0400000000000000ffffffff0000000000000000000000000060c74401000000</t>
  </si>
  <si>
    <t>#53|CarDef_ArrineraHussarya|4348454154454E47494E450300000038F23D2600000000E8170000a8966402c50e000050c6cc0f90c6cc0f0000000007000000010000000000000000000000000000000000000008000000000000010000000000e0ac4400e0ac4401000000000000000000000000000000000000000000000000000000000000000000803f0000000004000000287fca1e347fca1e347fca1e0000000000000000909c211a00000000000000000101000010f3f30dffffffff01000000fa000000a500000055000000000000003e3cab050000000078efa4780000000004000000ffffffff0000000000000000000000000000000000000000000000000000000000000000000000000000000000000000000000002d0ed28700000000ffffffffffffffff0400000000000000ffffffff00000000000000000000000019000000829da40500000000c4eea4050000000004000000ffffffff000000000000000000000000000000000000000000000000000000000000000000000000000000000000000000000000a10ed28700000000ffffffffffffffff0400000000000000ffffffff00000000000000000000000000e0ac4400000000a8966402c60e000010c9cc0f90c9cc0f0700000007000000010000000000000000000000000000000000000008000000000000010000000000e0b14400e0b14402000000000000000000000000000000000000000000000000000000000000000000803f00000000040000002880ca1e3480ca1e3480ca1e0000000000000000909c211a00000000000000000101000010f3f30dc50e0000020000002c010000c80000006400000000000000a6dabb0500000000e0e9a4ff0000000004000000ffffffff000000000000000000000000000000000000000000000000000000000000000000000000000000000000000000000000c509d28700000000ffffffffffffffff0400000000000000ffffffff000000000000000000000000190000002a9aa405000000006ce9a4050000000004000000ffffffff0000000000000000000000000000000000000000000000000000000000000000000000000000000000000000000000003908d28700000000ffffffffffffffff0400000000000000ffffffff0000000000000000000000000060ae4400000000a8966402c70e0000d0facc0f10fbcc0f060000000700000001000000000000000000000000000000000000000800000000000001000000000060b3440060b34403000000000000000000000000000000000000000000000000000000000000000000803f00000000040000004880ca1e5480ca1e5480ca1e0000000000000000909c211a00000000000000000101000010f3f30dc60e0000030000002c010000c80000006400000000000000ced8bb050000000088eba4ff0000000004000000ffffffff0000000000000000000000000000000000000000000000000000000000000000000000000000000000000000000000005d0bd28700000000ffffffffffffffff0400000000000000ffffffff000000000000000000000000190000005298a4050000000014eba4050000000004000000ffffffff000000000000000000000000000000000000000000000000000000000000000000000000000000000000000000000000d10bd28700000000ffffffffffffffff0400000000000000ffffffff00000000000000000000000000e0af4401000000a8966402c80e0000d001cd0f1002cd0f0000000007000000010000000000000000000000000000000000000008000000000000010000000000e0b44400e0b44404000000000000000000000000000000000000000000000000000000000000000000803f0000000002000000d880ca1ee480ca1ee480ca1e0000000000000000909c211a00000000000000000101000010f3f30dc70e0000040000005e010000e600000073000000050000007691a4050000000030eae4050000000004000000ffffffff000000000000000000000000000000000000000000000000000000000000000000000000000000000000000000000000f50ad28700000000ffffffffffffffff0400000001000000ffffffff00000000000000000000000000000000fa768a0500000000bde5a4720000000004000000ffffffff0000000000000000000000000000000000000000000000000000000000000000000000000000000000000000000000006905d28700000000ffffffffffffffff0400000000000000ffffffff0000000000000000000000000060b14401000000a8966402c90e0000100ecd0f100fcd0f070000000700000001000000000000000000000000000000000000000800000000000001000000000000ba440000ba4405000000000000000000000000000000000000000000000000000000000000000000803f00000000020000006880ca1e7480ca1e7480ca1e0000000000000000909c211a00000000000000000101000010f3f30dc80e000005000000900100000901000082000000000000009e179a0500000000d9e4a4f10000000004000000ffffffff0000000000000000000000000000000000000000000000000000000000000000000000000000000000000000000000008d04d28700000000ffffffffffffffff0400000000000000ffffffff000000000000000000000000190000006297a4050000000024e4a4050000000004000000ffffffff0000000000000000000000000000000000000000000000000000000000000000000000000000000000000000000000000107d28700000000ffffffffffffffff0400000000000000ffffffff00000000000000000000000000e0b24401000000a8966402ca0e000050cbcc0fd0cbcc0f0000000007000000010000000000000000000000000000000000000008000000000000010000000000a0b84400a0b84406000000000000000000000000000000000000000000000000000000000000000000803f0000000002000000d895ca1ee495ca1ee495ca1e0000000000000000909c211a00000000000000000101000010f3f30dc90e0000060000009001000009010000820000000000000006149a050000000041e7a4f10000000004000000ffffffff0000000000000000000000000000000000000000000000000000000000000000000000000000000000000000000000002506d28700000000ffffffffffffffff0400000000000000ffffffff000000000000000000000000190000008a95a40500000000cce6a4050000000004000000ffffffff0000000000000000000000000000000000000000000000000000000000000000000000000000000000000000000000009906d28700000000ffffffffffffffff0400000000000000ffffffff0000000000000000000000000020b44401000000a8966402cb0e0000d0c3cc0f50c4cc0f0700000007000000010000000000000000000000000000000000000008000000000000010000000000a0ba4400a0ba4407000000000000000000000000000000000000000000000000000000000000000000803f0000000002000000f8b0ca1e04b1ca1e04b1ca1e0000000000000000909c211a00000000000000000101000010f3f30dca0e000007000000c2010000270100009600000000000000aeb2ea0500000000eae1a4740000000004000000ffffffff000000000000000000000000000000000000000000000000000000000000000000000000000000000000000000000000bd01d28700000000ffffffffffffffff0400000000000000ffffffff000000000000000000000000190000003292a4050000000074e1a4050000000004000000ffffffff0000000000000000000000000000000000000000000000000000000000000000000000000000000000000000000000003100d28700000000ffffffffffffffff0400000000000000ffffffff0000000000000000000000000020b64401000000a8966402cc0e00005011cd0fd011cd0f0600000007000000010000000000000000000000000000000000000008000000000000010000000000c0bc4400c0bc4408000000000000000000000000000000000000000000000000000000000000000000803f000000000100000098b3ca1ea4b3ca1ea4b3ca1e0000000000000000909c211a00000000000000000101000010f3f30dcb0e000008000000f40100004a010000a500000005000000d698a4050000000090e3e4050000000004000000ffffffff0000000000000000000000000000000000000000000000000000000000000000000000000000000000000000000000005503d28700000000ffffffffffffffff040000000e000000ffffffff000000000000000000000000000000005a50f905000000001ee3a4eb0000000004000000ffffffff000000000000000000000000000000000000000000000000000000000000000000000000000000000000000000000000c903d28700000000ffffffffffffffff0400000000000000ffffffff0000000000000000000000000020b84401000000a8966402cd0e000050c6cc0fd0c6cc0f0000000007000000010000000000000000000000000000000000000008000000000000010000000000c0be4400c0be4409000000000000000000000000000000000000000000000000000000000000000000803f000000000100000088b4ca1e94b4ca1e94b4ca1e0000000000000000909c211a00000000000000000101000010f3f30dcc0e000009000000f40100004a010000a5000000000000007e51f905000000003ae2a4eb0000000004000000ffffffff000000000000000000000000000000000000000000000000000000000000000000000000000000000000000000000000ed02d28700000000ffffffffffffffff0400000000000000ffffffff00000000000000000000000019000000c26ea70500000000841da7050000000004000000ffffffff00000000000000000000000000000000000000000000000000000000000000000000000000000000000000000000000061fdd18700000000ffffffffffffffff0400000000000000ffffffff0000000000000000000000000020ba4401000000a8966402ce0e0000d001cd0f5002cd0f0700000007000000010000000000000000000000000000000000000008000000000000010000000000a0c34400a0c3440a000000000000000000000000000000000000000000000000000000000000000000803f0000000001000000b8b4ca1ec4b4ca1ec4b4ca1e0000000000000000909c211a00000000000000000101000010f3f30dcd0e00000a000000260200006d010000b400000000000000e60fca0500000000a31ca76e0000000004000000ffffffff00000000000000000000000000000000000000000000000000000000000000000000000000000000000000000000000085fcd18700000000ffffffffffffffff0400000000000000ffffffff000000000000000000000000190000006a6fa705000000002c1ca7050000000004000000ffffffff000000000000000000000000000000000000000000000000000000000000000000000000000000000000000000000000f9fcd18700000000ffffffffffffffff0400000000000000ffffffff0000000000000000000000000020bc4401000000a8966402cf0e0000d0c3cc0f10c4cc0f000000000700000001000000000000000000000000000000000000000800000000000001000000000020c4440020c4440b000000000000000000000000000000000000000000000000000000000000000000803f000000000100000098b4ca1ea4b4ca1ea4b4ca1e0000000000000000909c211a00000000000000000101000010f3f30dce0e00000b000000580200008b010000c8000000000000000e6cda05000000004b1fa7ed0000000004000000ffffffff0000000000000000000000000000000000000000000000000000000000000000000000000000000000000000000000001dfed18700000000ffffffffffffffff0400000000000000ffffffff00000000000000000000000019000000926da70500000000d41ea7050000000004000000ffffffff00000000000000000000000000000000000000000000000000000000000000000000000000000000000000000000000091fed18700000000ffffffffffffffff0400000000000000ffffffff0000000000000000000000000060be4401000000a8966402d00e0000d0facc0f90fbcc0f070000000700000001000000000000000000000000000000000000000800000000000001000000000040c8440040c8440c000000000000000000000000000000000000000000000000000000000000000000803f0000000000000000a8b4ca1eb4b4ca1eb4b4ca1e0000000000000000909c211a00000000000000000101000010f3f30dcf0e00000c000000580200008b010000c800000009000000b6caa70500000000f019a7000000000004000000ffffffff000000000000000000000000000000000000000000000000000000000000000000000000000000000000000000000000b5f9d18700000000ffffffffffffffff0400000000000000ffffffff000000000000000000000000000000003a6ada05000000007f19a7ed0000000004000000ffffffff00000000000000000000000000000000000000000000000000000000000000000000000000000000000000000000000029f8d18700000000ffffffffffffffff0400000000000000ffffffff0000000000000000000000000060c24401000000a8966402d10e0000100ecd0f900ecd0f060000000700000001000000000000000000000000000000000000000800000000000001000000000060cc440060cc440d000000000000000000000000000000000000000000000000000000000000000000803f000000000000000028b4ca1e34b4ca1e34b4ca1e0000000000000000909c211a00000000000000000101000010f3f30dd00e00000d0000008a020000ae010000d700000000000000dec82b05000000009c1ba7600000000004000000ffffffff0000000000000000000000000000000000000000000000000000000000000000000000000000000000000000000000004dfbd18700000000ffffffffffffffff0400000000000000ffffffff00000000000000000000000019000000a268a70500000000e41ba7050000000004000000ffffffff000000000000000000000000000000000000000000000000000000000000000000000000000000000000000000000000c1fbd18700000000ffffffffffffffff0400000000000000ffffffff0000000000000000000000000060c64401000000a8966402d20e000050f3cc0fd0f3cc0f000000000700000001000000000000000000000000000000000000000800000000000001000000000080d0440080d0440e000000000000000000000000000000000000000000000000000000000000000000803f0000000000000000386eca1e446eca1e446eca1e0000000000000000909c211a00000000000000000101000010f3f30dd10e00000e000000bc020000cc010000e60000000000000046293b0500000000041aa7e70000000004000000ffffffff000000000000000000000000000000000000000000000000000000000000000000000000000000000000000000000000e5fad18700000000ffffffffffffffff0400000000000000ffffffff00000000000000000000000019000000ca66a705000000008c15a7050000000004000000ffffffff00000000000000000000000000000000000000000000000000000000000000000000000000000000000000000000000059f5d18700000000ffffffffffffffff0400000000000000ffffffff0000000000000000000000000060ca4401000000a8966402d30e0000d0c3cc0f50c4cc0f070000000700000001000000000000000000000000000000000000000800000000000001000000000040d4440040d4440f000000000000000000000000000000000000000000000000000000000000000000803f0000000000000000d87aca1ee47aca1ee47aca1e0000000000000000909c211a00000000000000000101000010f3f30dd20e00000f000000bc020000cc010000e600000004000000ee47a40500000000a814a71c0000000004000000ffffffff0000000000000000000000000000000000000000000000000000000000000000000000000000000000000000000000007df4d18700000000ffffffffffffffff0400000000000000ffffffff0000000000000000000000000000000072273b05000000003014a7e70000000004000000ffffffff000000000000000000000000000000000000000000000000000000000000000000000000000000000000000000000000f1f4d18700000000ffffffffffffffff0400000000000000ffffffff0000000000000000000000000020ce4401000000</t>
  </si>
  <si>
    <t>#54|CarDef_FerrariF50|4348454154454E47494E450300000038113E2600000000E8170000a8966402d40e0000d001cd0f1002cd0f000000000700000001000000000000000000000000000000000000000800000000000001000000000060a7440060a74401000000000000000000000000000000000000000000000000000000000000000000803f00000000040000000882ca1e1482ca1e1482ca1e0000000000000000d09d211a00000000000000000101000010b0a20dffffffff01000000fa000000a500000055000000000000003edfa80500000000780ca7780000000004000000ffffffff0000000000000000000000000000000000000000000000000000000000000000000000000000000000000000000000002defd18700000000ffffffffffffffff0400000000000000ffffffff00000000000000000000000019000000827ca70500000000c40fa7050000000004000000ffffffff000000000000000000000000000000000000000000000000000000000000000000000000000000000000000000000000a1efd18700000000ffffffffffffffff0400000000000000ffffffff0000000000000000000000000060a74400000000a8966402d50e00005011cd0f9011cd0f0000000007000000010000000000000000000000000000000000000008000000000000010000000000a0ac4400a0ac4402000000000000000000000000000000000000000000000000000000000000000000803f0000000004000000b881ca1ec481ca1ec481ca1e0000000000000000d09d211a00000000000000000101000010b0a20dd40e0000020000002c010000c80000006400000000000000a63db80500000000e00ea7ff0000000004000000ffffffff000000000000000000000000000000000000000000000000000000000000000000000000000000000000000000000000c5eed18700000000ffffffffffffffff0400000000000000ffffffff000000000000000000000000190000002a7da705000000006c0ea7050000000004000000ffffffff00000000000000000000000000000000000000000000000000000000000000000000000000000000000000000000000039e9d18700000000ffffffffffffffff0400000000000000ffffffff0000000000000000000000000040a94400000000a8966402d60e000010ffcc0f90ffcc0f000000000700000001000000000000000000000000000000000000000800000000000001000000000080ae440080ae4403000000000000000000000000000000000000000000000000000000000000000000803f00000000040000006881ca1e7481ca1e7481ca1e0000000000000000d09d211a00000000000000000101000010b0a20dd50e0000030000002c010000c80000006400000000000000ce3bb805000000008808a7ff0000000004000000ffffffff0000000000000000000000000000000000000000000000000000000000000000000000000000000000000000000000005de8d18700000000ffffffffffffffff0400000000000000ffffffff00000000000000000000000019000000527ba705000000001408a7050000000004000000ffffffff000000000000000000000000000000000000000000000000000000000000000000000000000000000000000000000000d1e8d18700000000ffffffffffffffff0400000000000000ffffffff0000000000000000000000000020ab4401000000a8966402d70e0000100ecd0f500ecd0f070000000700000001000000000000000000000000000000000000000800000000000001000000000080b0440080b04404000000000000000000000000000000000000000000000000000000000000000000803f00000000020000007881ca1e8481ca1e8481ca1e0000000000000000d09d211a00000000000000000101000010b0a20dd60e0000040000005e010000e600000073000000050000007670a70500000000300be7050000000004000000ffffffff000000000000000000000000000000000000000000000000000000000000000000000000000000000000000000000000f5ebd18700000000ffffffffffffffff0400000001000000ffffffff00000000000000000000000000000000fa99890500000000bd0aa7720000000004000000ffffffff00000000000000000000000000000000000000000000000000000000000000000000000000000000000000000000000069ead18700000000ffffffffffffffff0400000000000000ffffffff0000000000000000000000000000ad4401000000a8966402d80e0000d0facc0f50fbcc0f0600000007000000010000000000000000000000000000000000000008000000000000010000000000e0b54400e0b54405000000000000000000000000000000000000000000000000000000000000000000803f0000000002000000c8b4ca1ed4b4ca1ed4b4ca1e0000000000000000d09d211a00000000000000000101000010b0a20dd70e000005000000900100000901000082000000000000009ef6990500000000d905a7f10000000004000000ffffffff0000000000000000000000000000000000000000000000000000000000000000000000000000000000000000000000008de5d18700000000ffffffffffffffff0400000000000000ffffffff000000000000000000000000190000006276a705000000002405a7050000000004000000ffffffff00000000000000000000000000000000000000000000000000000000000000000000000000000000000000000000000001e4d18700000000ffffffffffffffff0400000000000000ffffffff00000000000000000000000000e0ae4401000000a8966402d90e000050f3cc0fd0f3cc0f000000000700000001000000000000000000000000000000000000000800000000000001000000000040b5440040b54406000000000000000000000000000000000000000000000000000000000000000000803f000000000200000048b5ca1e54b5ca1e54b5ca1e0000000000000000d09d211a00000000000000000101000010b0a20dd80e0000060000009001000009010000820000000000000006f79905000000004104a7f10000000004000000ffffffff00000000000000000000000000000000000000000000000000000000000000000000000000000000000000000000000025e7d18700000000ffffffffffffffff0400000000000000ffffffff000000000000000000000000190000008a74a70500000000cc07a7050000000004000000ffffffff00000000000000000000000000000000000000000000000000000000000000000000000000000000000000000000000099e7d18700000000ffffffffffffffff0400000000000000ffffffff00000000000000000000000000e0b04401000000a8966402da0e000010c9cc0f90c9cc0f000000000700000001000000000000000000000000000000000000000800000000000001000000000020b8440020b84407000000000000000000000000000000000000000000000000000000000000000000803f000000000200000048b6ca1e54b6ca1e54b6ca1e0000000000000000d09d211a00000000000000000101000010b0a20dd90e000007000000c2010000270100009600000000000000ae55e90500000000ea06a7740000000004000000ffffffff000000000000000000000000000000000000000000000000000000000000000000000000000000000000000000000000bde6d18700000000ffffffffffffffff0400000000000000ffffffff000000000000000000000000190000003275a705000000007406a7050000000004000000ffffffff00000000000000000000000000000000000000000000000000000000000000000000000000000000000000000000000031e1d18700000000ffffffffffffffff0400000000000000ffffffff00000000000000000000000000a0b34401000000a8966402db0e0000d0facc0f10fbcc0f0700000007000000010000000000000000000000000000000000000008000000000000010000000000e0ba4400e0ba4408000000000000000000000000000000000000000000000000000000000000000000803f0000000001000000f8b6ca1e04b7ca1e04b7ca1e0000000000000000d09d211a00000000000000000101000010b0a20dda0e000008000000f40100004a010000a500000005000000d67ba705000000009000e7050000000004000000ffffffff00000000000000000000000000000000000000000000000000000000000000000000000000000000000000000000000055e0d18700000000ffffffffffffffff040000000e000000ffffffff000000000000000000000000000000005ab3fa05000000001e00a7eb0000000004000000ffffffff000000000000000000000000000000000000000000000000000000000000000000000000000000000000000000000000c9e0d18700000000ffffffffffffffff0400000000000000ffffffff0000000000000000000000000060b64401000000a8966402dc0e000050f7cc0f90f7cc0f0600000007000000010000000000000000000000000000000000000008000000000000010000000000c0bd4400c0bd4409000000000000000000000000000000000000000000000000000000000000000000803f000000000100000058b6ca1e64b6ca1e64b6ca1e0000000000000000d09d211a00000000000000000101000010b0a20ddb0e000009000000f40100004a010000a5000000000000007eb0fa05000000003a03a7eb0000000004000000ffffffff000000000000000000000000000000000000000000000000000000000000000000000000000000000000000000000000ede3d18700000000ffffffffffffffff0400000000000000ffffffff00000000000000000000000019000000c271a705000000008402a7050000000004000000ffffffff00000000000000000000000000000000000000000000000000000000000000000000000000000000000000000000000061e2d18700000000ffffffffffffffff0400000000000000ffffffff0000000000000000000000000020b94401000000a8966402dd0e000010c9cc0f50c9cc0f060000000700000001000000000000000000000000000000000000000800000000000001000000000060c3440060c3440a000000000000000000000000000000000000000000000000000000000000000000803f0000000001000000a8b6ca1eb4b6ca1eb4b6ca1e0000000000000000d09d211a00000000000000000101000010b0a20ddc0e00000a000000260200006d010000b400000000000000e62eca0500000000a33da76e0000000004000000ffffffff00000000000000000000000000000000000000000000000000000000000000000000000000000000000000000000000085ddd18700000000ffffffffffffffff0400000000000000ffffffff000000000000000000000000190000006a4ea705000000002c3da7050000000004000000ffffffff000000000000000000000000000000000000000000000000000000000000000000000000000000000000000000000000f9ddd18700000000ffffffffffffffff0400000000000000ffffffff00000000000000000000000000e0bb4401000000a8966402de0e000050cbcc0fd0cbcc0f000000000700000001000000000000000000000000000000000000000800000000000001000000000040c4440040c4440b000000000000000000000000000000000000000000000000000000000000000000803f0000000001000000c8b6ca1ed4b6ca1ed4b6ca1e0000000000000000d09d211a00000000000000000101000010b0a20ddd0e00000b000000580200008b010000c8000000000000000e4fda05000000004b3ca7ed0000000004000000ffffffff0000000000000000000000000000000000000000000000000000000000000000000000000000000000000000000000001ddfd18700000000ffffffffffffffff0400000000000000ffffffff00000000000000000000000019000000924ca70500000000d43fa7050000000004000000ffffffff00000000000000000000000000000000000000000000000000000000000000000000000000000000000000000000000091dfd18700000000ffffffffffffffff0400000000000000ffffffff0000000000000000000000000080be4401000000a8966402df0e0000d0c3cc0f10c4cc0f060000000700000001000000000000000000000000000000000000000800000000000001000000000080c8440080c8440c000000000000000000000000000000000000000000000000000000000000000000803f000000000000000098d8241ea4d8241ea4d8241e0000000000000000d09d211a00000000000000000101000010b0a20dde0e00000c000000580200008b010000c800000009000000b6eda70500000000f03ea7000000000004000000ffffffff000000000000000000000000000000000000000000000000000000000000000000000000000000000000000000000000b5ded18700000000ffffffffffffffff0400000000000000ffffffff000000000000000000000000000000003a4dda05000000007f3ea7ed0000000004000000ffffffff00000000000000000000000000000000000000000000000000000000000000000000000000000000000000000000000029d9d18700000000ffffffffffffffff0400000000000000ffffffff00000000000000000000000000a0c24401000000a8966402e00e000090c1cc0f10c2cc0f0000000007000000010000000000000000000000000000000000000008000000000000010000000000c0cc4400c0cc440d000000000000000000000000000000000000000000000000000000000000000000803f0000000000000000d8d8241ee4d8241ee4d8241e0000000000000000d09d211a00000000000000000101000010b0a20ddf0e00000d0000008a020000ae010000d700000000000000deeb2b05000000009c38a7600000000004000000ffffffff0000000000000000000000000000000000000000000000000000000000000000000000000000000000000000000000004dd8d18700000000ffffffffffffffff0400000000000000ffffffff00000000000000000000000019000000a24ba70500000000e438a7050000000004000000ffffffff000000000000000000000000000000000000000000000000000000000000000000000000000000000000000000000000c1d8d18700000000ffffffffffffffff0400000000000000ffffffff00000000000000000000000000c0c64401000000a8966402e10e000010facc0f50facc0f070000000700000001000000000000000000000000000000000000000800000000000001000000000000d1440000d1440e000000000000000000000000000000000000000000000000000000000000000000803f0000000000000000a87dca1eb47dca1eb47dca1e0000000000000000d09d211a00000000000000000101000010b0a20de00e00000e000000bc020000cc010000e60000000000000046083b0500000000043ba7e70000000004000000ffffffff000000000000000000000000000000000000000000000000000000000000000000000000000000000000000000000000e5dbd18700000000ffffffffffffffff0400000000000000ffffffff00000000000000000000000019000000ca49a705000000008c3aa7050000000004000000ffffffff00000000000000000000000000000000000000000000000000000000000000000000000000000000000000000000000059dad18700000000ffffffffffffffff0400000000000000ffffffff00000000000000000000000000e0ca4401000000a8966402e20e0000d001cd0f1002cd0f060000000700000001000000000000000000000000000000000000000800000000000001000000000040d5440040d5440f000000000000000000000000000000000000000000000000000000000000000000803f0000000000000000687dca1e747dca1e747dca1e0000000000000000d09d211a00000000000000000101000010b0a20de10e00000f000000bc020000cc010000e600000004000000ee66a40500000000a835a71c0000000004000000ffffffff0000000000000000000000000000000000000000000000000000000000000000000000000000000000000000000000007dd5d18700000000ffffffffffffffff0400000000000000ffffffff0000000000000000000000000000000072063b05000000003035a7e70000000004000000ffffffff000000000000000000000000000000000000000000000000000000000000000000000000000000000000000000000000f1d5d18700000000ffffffffffffffff0400000000000000ffffffff0000000000000000000000000000cf4401000000</t>
  </si>
  <si>
    <t>#55|CarDef_FordGT|4348454154454E47494E4503000000389D4C2600000000E8170000a8966402e30e000050f3cc0fd0f3cc0f0000000007000000010000000000000000000000000000000000000008000000000000010000000000e09e4400e09e4401000000000000000000000000000000000000000000000000000000000000000000803f000000000400000058b4ca1e64b4ca1e64b4ca1e000000000000000090b9211a000000000000000001010000d0b3a20dffffffff01000000fa000000a500000055000000000000003e53da05000000007880d5780000000004000000ffffffff0000000000000000000000000000000000000000000000000000000000000000000000000000000000000000000000002d63a38700000000ffffffffffffffff0400000000000000ffffffff0000000000000000000000001900000082f0d50500000000c483d5050000000004000000ffffffff000000000000000000000000000000000000000000000000000000000000000000000000000000000000000000000000a163a38700000000ffffffffffffffff0400000000000000ffffffff00000000000000000000000000e09e4400000000a8966402e40e0000d0facc0f50fbcc0f070000000700000001000000000000000000000000000000000000000800000000000001000000000060a3440060a34402000000000000000000000000000000000000000000000000000000000000000000803f0000000004000000f8b5ca1e04b6ca1e04b6ca1e000000000000000090b9211a000000000000000001010000d0b3a20de30e000002000000fa000000a50000005500000000000000a651da0500000000e082d5780000000004000000ffffffff000000000000000000000000000000000000000000000000000000000000000000000000000000000000000000000000c562a38700000000ffffffffffffffff0400000000000000ffffffff000000000000000000000000190000002af1d505000000006c82d5050000000004000000ffffffff000000000000000000000000000000000000000000000000000000000000000000000000000000000000000000000000395da38700000000ffffffffffffffff0400000000000000ffffffff0000000000000000000000000020a04400000000a8966402e50e0000d0c3cc0f10c4cc0f0600000007000000010000000000000000000000000000000000000008000000000000010000000000a0a44400a0a44403000000000000000000000000000000000000000000000000000000000000000000803f000000000400000008b6ca1e14b6ca1e14b6ca1e000000000000000090b9211a000000000000000001010000d0b3a20de40e000003000000fa000000a50000005500000000000000ce6fda050000000088bcd5780000000004000000ffffffff0000000000000000000000000000000000000000000000000000000000000000000000000000000000000000000000005d5ca38700000000ffffffffffffffff0400000000000000ffffffff0000000000000000000000001900000052cfd5050000000014bcd5050000000004000000ffffffff000000000000000000000000000000000000000000000000000000000000000000000000000000000000000000000000d15ca38700000000ffffffffffffffff0400000000000000ffffffff0000000000000000000000000060a14401000000a8966402e60e000010ffcc0fd0ffcc0f0000000007000000010000000000000000000000000000000000000008000000000000010000000000e0a54400e0a54404000000000000000000000000000000000000000000000000000000000000000000803f000000000200000028b5ca1e34b5ca1e34b5ca1e000000000000000090b9211a000000000000000001010000d0b3a20de50e000004000000fa000000a5000000550000000500000076c4d5050000000030bf95050000000004000000ffffffff000000000000000000000000000000000000000000000000000000000000000000000000000000000000000000000000f55fa38700000000ffffffffffffffff0400000001000000ffffffff00000000000000000000000000000000fa6dda0500000000bcbed5780000000004000000ffffffff000000000000000000000000000000000000000000000000000000000000000000000000000000000000000000000000695ea38700000000ffffffffffffffff0400000000000000ffffffff00000000000000000000000000a0a24401000000a8966402e70e000010c9cc0f50c9cc0f060000000700000001000000000000000000000000000000000000000800000000000001000000000060aa440060aa4405000000000000000000000000000000000000000000000000000000000000000000803f000000000200000038d8241e44d8241e44d8241e000000000000000090b9211a000000000000000001010000d0b3a20de60e0000050000002c010000c800000064000000000000009e8aca0500000000d8b9d5ff0000000004000000ffffffff0000000000000000000000000000000000000000000000000000000000000000000000000000000000000000000000008d59a38700000000ffffffffffffffff0400000000000000ffffffff0000000000000000000000001900000062cad5050000000024b9d5050000000004000000ffffffff0000000000000000000000000000000000000000000000000000000000000000000000000000000000000000000000000158a38700000000ffffffffffffffff0400000000000000ffffffff00000000000000000000000000e0a34401000000a8966402e80e000050f7cc0f90f7cc0f000000000700000001000000000000000000000000000000000000000800000000000001000000000000a9440000a94406000000000000000000000000000000000000000000000000000000000000000000803f000000000200000088db241e94db241e94db241e000000000000000090b9211a000000000000000001010000d0b3a20de70e0000060000002c010000c80000006400000000000000068bca050000000040b8d5ff0000000004000000ffffffff000000000000000000000000000000000000000000000000000000000000000000000000000000000000000000000000255ba38700000000ffffffffffffffff0400000000000000ffffffff000000000000000000000000190000008ac8d50500000000ccbbd5050000000004000000ffffffff000000000000000000000000000000000000000000000000000000000000000000000000000000000000000000000000995ba38700000000ffffffffffffffff0400000000000000ffffffff00000000000000000000000000e0a44401000000a8966402e90e0000d001cd0f5002cd0f0700000007000000010000000000000000000000000000000000000008000000000000010000000000a0aa4400a0aa4407000000000000000000000000000000000000000000000000000000000000000000803f0000000002000000d8db241ee4db241ee4db241e000000000000000090b9211a000000000000000001010000d0b3a20de80e0000070000002c010000c80000006400000000000000ae89ca0500000000e8bad5ff0000000004000000ffffffff000000000000000000000000000000000000000000000000000000000000000000000000000000000000000000000000bd5aa38700000000ffffffffffffffff0400000000000000ffffffff0000000000000000000000001900000032c9d5050000000074bad5050000000004000000ffffffff0000000000000000000000000000000000000000000000000000000000000000000000000000000000000000000000003155a38700000000ffffffffffffffff0400000000000000ffffffff0000000000000000000000000080a64401000000a8966402ea0e000090c1cc0f10c2cc0f060000000700000001000000000000000000000000000000000000000800000000000001000000000060ac440060ac4408000000000000000000000000000000000000000000000000000000000000000000803f0000000001000000e8db241ef4db241ef4db241e000000000000000090b9211a000000000000000001010000d0b3a20de90e0000080000002c010000c80000006400000005000000d6cfd5050000000090b495050000000004000000ffffffff0000000000000000000000000000000000000000000000000000000000000000000000000000000000000000000000005554a38700000000ffffffffffffffff040000000e000000ffffffff000000000000000000000000000000005a87ca05000000001cb4d5ff0000000004000000ffffffff000000000000000000000000000000000000000000000000000000000000000000000000000000000000000000000000c954a38700000000ffffffffffffffff0400000000000000ffffffff0000000000000000000000000020a84401000000a8966402eb0e0000d0facc0f50fbcc0f000000000700000001000000000000000000000000000000000000000800000000000001000000000000ae440000ae4409000000000000000000000000000000000000000000000000000000000000000000803f0000000001000000f8db241e04dc241e04dc241e000000000000000090b9211a000000000000000001010000d0b3a20dea0e0000090000005e010000e600000073000000000000007e24fb050000000039b7d5720000000004000000ffffffff000000000000000000000000000000000000000000000000000000000000000000000000000000000000000000000000ed57a38700000000ffffffffffffffff0400000000000000ffffffff00000000000000000000000019000000c2c5d5050000000084b6d5050000000004000000ffffffff0000000000000000000000000000000000000000000000000000000000000000000000000000000000000000000000006156a38700000000ffffffffffffffff0400000000000000ffffffff00000000000000000000000000c0a94401000000a8966402ec0e000050f3cc0f90f3cc0f060000000700000001000000000000000000000000000000000000000800000000000001000000000040b2440040b2440a000000000000000000000000000000000000000000000000000000000000000000803f000000000100000008dc241e14dc241e14dc241e000000000000000090b9211a000000000000000001010000d0b3a20deb0e00000a0000005e010000e60000007300000000000000e622fb0500000000a1b1d5720000000004000000ffffffff0000000000000000000000000000000000000000000000000000000000000000000000000000000000000000000000008551a38700000000ffffffffffffffff0400000000000000ffffffff000000000000000000000000190000006ac2d505000000002cb1d5050000000004000000ffffffff000000000000000000000000000000000000000000000000000000000000000000000000000000000000000000000000f951a38700000000ffffffffffffffff0400000000000000ffffffff0000000000000000000000000060ab4401000000a8966402ed0e000010facc0f50facc0f000000000700000001000000000000000000000000000000000000000800000000000001000000000060b2440060b2440b000000000000000000000000000000000000000000000000000000000000000000803f0000000001000000d8dc241ee4dc241ee4dc241e000000000000000090b9211a000000000000000001010000d0b3a20dec0e00000b0000005e010000e600000073000000000000000e23fb050000000049b0d5720000000004000000ffffffff0000000000000000000000000000000000000000000000000000000000000000000000000000000000000000000000001d53a38700000000ffffffffffffffff0400000000000000ffffffff0000000000000000000000001900000092c0d50500000000d4b3d5050000000004000000ffffffff0000000000000000000000000000000000000000000000000000000000000000000000000000000000000000000000009153a38700000000ffffffffffffffff0400000000000000ffffffff0000000000000000000000000020ad4401000000a8966402ee0e000050f7cc0f90f7cc0f0700000007000000010000000000000000000000000000000000000008000000000000010000000000c0b54400c0b5440c000000000000000000000000000000000000000000000000000000000000000000803f000000000000000048dd241e54dd241e54dd241e000000000000000090b9211a000000000000000001010000d0b3a20ded0e00000c0000005e010000e60000007300000009000000b691d50500000000f0b255070000000004000000ffffffff000000000000000000000000000000000000000000000000000000000000000000000000000000000000000000000000b552a38700000000ffffffffffffffff0400000000000000ffffffff000000000000000000000000000000003a21fb05000000007db2d5720000000004000000ffffffff000000000000000000000000000000000000000000000000000000000000000000000000000000000000000000000000294da38700000000ffffffffffffffff0400000000000000ffffffff0000000000000000000000000080b04401000000a8966402ef0e000050c6cc0f90c6cc0f000000000700000001000000000000000000000000000000000000000800000000000001000000000040b9440040b9440d000000000000000000000000000000000000000000000000000000000000000000803f0000000000000000b8e6241ec4e6241ec4e6241e000000000000000090b9211a000000000000000001010000d0b3a20dee0e00000d00000090010000090100008200000000000000de5feb050000000099acd5f10000000004000000ffffffff0000000000000000000000000000000000000000000000000000000000000000000000000000000000000000000000004d4ca38700000000ffffffffffffffff0400000000000000ffffffff00000000000000000000000019000000a2dfd50500000000e4acd5050000000004000000ffffffff000000000000000000000000000000000000000000000000000000000000000000000000000000000000000000000000c14ca38700000000ffffffffffffffff0400000000000000ffffffff00000000000000000000000000e0b34401000000a8966402f00e000050cbcc0fd0cbcc0f0600000007000000010000000000000000000000000000000000000008000000000000010000000000c0bc4400c0bc440e000000000000000000000000000000000000000000000000000000000000000000803f0000000000000000c87dca1ed47dca1ed47dca1e000000000000000090b9211a000000000000000001010000d0b3a20def0e00000e00000090010000090100008200000000000000465ceb050000000001afd5f10000000004000000ffffffff000000000000000000000000000000000000000000000000000000000000000000000000000000000000000000000000e54fa38700000000ffffffffffffffff0400000000000000ffffffff00000000000000000000000019000000caddd505000000008caed5050000000004000000ffffffff000000000000000000000000000000000000000000000000000000000000000000000000000000000000000000000000594ea38700000000ffffffffffffffff0400000000000000ffffffff0000000000000000000000000040b74401000000a8966402f10e000050f3cc0fd0f3cc0f060000000700000001000000000000000000000000000000000000000800000000000001000000000060c0440060c0440f000000000000000000000000000000000000000000000000000000000000000000803f0000000000000000587fca1e647fca1e647fca1e000000000000000090b9211a000000000000000001010000d0b3a20df00e00000f00000090010000090100008200000004000000eefad60500000000a8a9d51c0000000004000000ffffffff0000000000000000000000000000000000000000000000000000000000000000000000000000000000000000000000007d49a38700000000ffffffffffffffff0400000000000000ffffffff00000000000000000000000000000000725aeb050000000035a9d5f10000000004000000ffffffff000000000000000000000000000000000000000000000000000000000000000000000000000000000000000000000000f149a38700000000ffffffffffffffff0400000000000000ffffffff00000000000000000000000000c0ba4401000000</t>
  </si>
  <si>
    <t>#56|CarDef_Cadillac_CTSV_CoupeRaceCar|4348454154454E47494E4503000000387E4C2600000000E8170000a8966402f20e000050cbcc0fd0cbcc0f0000000007000000010000000000000000000000000000000000000008000000000000010000000000209e4400209e4401000000000000000000000000000000000000000000000000000000000000000000803f000000000400000018d9241e24d9241e24d9241e00000000000000009095211a000000000000000001010000d0bff30dffffffff01000000fa000000a500000055000000000000003eb0da05000000007863d5780000000004000000ffffffff0000000000000000000000000000000000000000000000000000000000000000000000000000000000000000000000002d82a38700000000ffffffffffffffff0400000000000000ffffffff000000000000000000000000190000008211d50500000000c462d5050000000004000000ffffffff000000000000000000000000000000000000000000000000000000000000000000000000000000000000000000000000a182a38700000000ffffffffffffffff0400000000000000ffffffff00000000000000000000000000209e4400000000a8966402f30e0000d0facc0fd0fbcc0f0000000007000000010000000000000000000000000000000000000008000000000000010000000000c0a24400c0a24402000000000000000000000000000000000000000000000000000000000000000000803f000000000400000018db241e24db241e24db241e00000000000000009095211a000000000000000001010000d0bff30df20e000002000000fa000000a50000005500000000000000a64eda0500000000e09dd5780000000004000000ffffffff000000000000000000000000000000000000000000000000000000000000000000000000000000000000000000000000c57da38700000000ffffffffffffffff0400000000000000ffffffff000000000000000000000000190000002aeed505000000006c9dd5050000000004000000ffffffff000000000000000000000000000000000000000000000000000000000000000000000000000000000000000000000000397ca38700000000ffffffffffffffff0400000000000000ffffffff00000000000000000000000000809f4400000000a8966402f40e0000d001cd0f1002cd0f070000000700000001000000000000000000000000000000000000000800000000000001000000000020a4440020a44403000000000000000000000000000000000000000000000000000000000000000000803f000000000400000078da241e84da241e84da241e00000000000000009095211a000000000000000001010000d0bff30df30e000003000000fa000000a50000005500000000000000ce4cda0500000000889fd5780000000004000000ffffffff0000000000000000000000000000000000000000000000000000000000000000000000000000000000000000000000005d7fa38700000000ffffffffffffffff0400000000000000ffffffff0000000000000000000000001900000052ecd50500000000149fd5050000000004000000ffffffff000000000000000000000000000000000000000000000000000000000000000000000000000000000000000000000000d17fa38700000000ffffffffffffffff0400000000000000ffffffff00000000000000000000000000e0a04401000000a8966402f50e00005011cd0f9011cd0f000000000700000001000000000000000000000000000000000000000800000000000001000000000080a5440080a54404000000000000000000000000000000000000000000000000000000000000000000803f000000000200000068db241e74db241e74db241e00000000000000009095211a000000000000000001010000d0bff30df40e000004000000fa000000a5000000550000000500000076e5d50500000000309e95050000000004000000ffffffff000000000000000000000000000000000000000000000000000000000000000000000000000000000000000000000000f57ea38700000000ffffffffffffffff0400000001000000ffffffff00000000000000000000000000000000fa4ada0500000000bc99d5780000000004000000ffffffff0000000000000000000000000000000000000000000000000000000000000000000000000000000000000000000000006979a38700000000ffffffffffffffff0400000000000000ffffffff0000000000000000000000000040a24401000000a8966402f60e00001009cd0f9009cd0f070000000700000001000000000000000000000000000000000000000800000000000001000000000020aa440020aa4405000000000000000000000000000000000000000000000000000000000000000000803f000000000200000058e6241e64e6241e64e6241e00000000000000009095211a000000000000000001010000d0bff30df50e0000050000002c010000c800000064000000000000009eabca0500000000d898d5ff0000000004000000ffffffff0000000000000000000000000000000000000000000000000000000000000000000000000000000000000000000000008d78a38700000000ffffffffffffffff0400000000000000ffffffff0000000000000000000000001900000062ebd505000000002498d5050000000004000000ffffffff000000000000000000000000000000000000000000000000000000000000000000000000000000000000000000000000017ba38700000000ffffffffffffffff0400000000000000ffffffff00000000000000000000000000a0a34401000000a8966402f70e0000100ecd0f500ecd0f000000000700000001000000000000000000000000000000000000000800000000000001000000000000a9440000a94406000000000000000000000000000000000000000000000000000000000000000000803f000000000200000038e8241e44e8241e44e8241e00000000000000009095211a000000000000000001010000d0bff30df60e0000060000002c010000c8000000640000000000000006a8ca0500000000409bd5ff0000000004000000ffffffff000000000000000000000000000000000000000000000000000000000000000000000000000000000000000000000000257aa38700000000ffffffffffffffff0400000000000000ffffffff000000000000000000000000190000008ae9d50500000000cc9ad5050000000004000000ffffffff000000000000000000000000000000000000000000000000000000000000000000000000000000000000000000000000997aa38700000000ffffffffffffffff0400000000000000ffffffff00000000000000000000000000e0a44401000000a8966402f80e000050cbcc0f90cbcc0f0000000007000000010000000000000000000000000000000000000008000000000000010000000000e0aa4400e0aa4407000000000000000000000000000000000000000000000000000000000000000000803f000000000200000098e8241ea4e8241ea4e8241e00000000000000009095211a000000000000000001010000d0bff30df70e0000070000002c010000c80000006400000000000000aea6ca0500000000e895d5ff0000000004000000ffffffff000000000000000000000000000000000000000000000000000000000000000000000000000000000000000000000000bd75a38700000000ffffffffffffffff0400000000000000ffffffff0000000000000000000000001900000032e6d505000000007495d5050000000004000000ffffffff0000000000000000000000000000000000000000000000000000000000000000000000000000000000000000000000003174a38700000000ffffffffffffffff0400000000000000ffffffff00000000000000000000000000c0a64401000000a8966402f90e000010c9cc0f90c9cc0f0700000007000000010000000000000000000000000000000000000008000000000000010000000000e0ac4400e0ac4408000000000000000000000000000000000000000000000000000000000000000000803f000000000100000068f0241e74f0241e74f0241e00000000000000009095211a000000000000000001010000d0bff30df80e0000080000002c010000c80000006400000005000000d6ecd50500000000909795050000000004000000ffffffff0000000000000000000000000000000000000000000000000000000000000000000000000000000000000000000000005577a38700000000ffffffffffffffff040000000e000000ffffffff000000000000000000000000000000005aa4ca05000000001c97d5ff0000000004000000ffffffff000000000000000000000000000000000000000000000000000000000000000000000000000000000000000000000000c977a38700000000ffffffffffffffff0400000000000000ffffffff00000000000000000000000000a0a84401000000a8966402fa0e000050c6cc0fd0c6cc0f0600000007000000010000000000000000000000000000000000000008000000000000010000000000c0ae4400c0ae4409000000000000000000000000000000000000000000000000000000000000000000803f0000000001000000c8f1241ed4f1241ed4f1241e00000000000000009095211a000000000000000001010000d0bff30df90e0000090000005e010000e600000073000000000000007e05fb05000000003996d5720000000004000000ffffffff000000000000000000000000000000000000000000000000000000000000000000000000000000000000000000000000ed76a38700000000ffffffffffffffff0400000000000000ffffffff00000000000000000000000019000000c2e2d505000000008491d5050000000004000000ffffffff0000000000000000000000000000000000000000000000000000000000000000000000000000000000000000000000006171a38700000000ffffffffffffffff0400000000000000ffffffff0000000000000000000000000080aa4401000000a8966402fb0e000010facc0f50facc0f070000000700000001000000000000000000000000000000000000000800000000000001000000000040b3440040b3440a000000000000000000000000000000000000000000000000000000000000000000803f000000000100000028f1241e34f1241e34f1241e00000000000000009095211a000000000000000001010000d0bff30dfa0e00000a0000005e010000e60000007300000000000000e603fb0500000000a190d5720000000004000000ffffffff0000000000000000000000000000000000000000000000000000000000000000000000000000000000000000000000008570a38700000000ffffffffffffffff0400000000000000ffffffff000000000000000000000000190000006ae3d505000000002c90d5050000000004000000ffffffff000000000000000000000000000000000000000000000000000000000000000000000000000000000000000000000000f970a38700000000ffffffffffffffff0400000000000000ffffffff0000000000000000000000000060ac4401000000a8966402fc0e000050f3cc0f90f3cc0f000000000700000001000000000000000000000000000000000000000800000000000001000000000060b3440060b3440b000000000000000000000000000000000000000000000000000000000000000000803f0000000001000000e8f1241ef4f1241ef4f1241e00000000000000009095211a000000000000000001010000d0bff30dfb0e00000b0000005e010000e600000073000000000000000e00fb05000000004993d5720000000004000000ffffffff0000000000000000000000000000000000000000000000000000000000000000000000000000000000000000000000001d72a38700000000ffffffffffffffff0400000000000000ffffffff0000000000000000000000001900000092e1d50500000000d492d5050000000004000000ffffffff0000000000000000000000000000000000000000000000000000000000000000000000000000000000000000000000009172a38700000000ffffffffffffffff0400000000000000ffffffff0000000000000000000000000020ae4401000000a8966402fd0e000050f7cc0fd0f7cc0f000000000700000001000000000000000000000000000000000000000800000000000001000000000080b6440080b6440c000000000000000000000000000000000000000000000000000000000000000000803f0000000000000000f8f1241e04f2241e04f2241e00000000000000009095211a000000000000000001010000d0bff30dfc0e00000c0000005e010000e60000007300000009000000b6aed50500000000f08d55070000000004000000ffffffff000000000000000000000000000000000000000000000000000000000000000000000000000000000000000000000000b56da38700000000ffffffffffffffff0400000000000000ffffffff000000000000000000000000000000003a1efb05000000007d8dd5720000000004000000ffffffff000000000000000000000000000000000000000000000000000000000000000000000000000000000000000000000000296ca38700000000ffffffffffffffff0400000000000000ffffffff0000000000000000000000000020b14401000000a8966402fe0e000010ffcc0f50ffcc0f070000000700000001000000000000000000000000000000000000000800000000000001000000000080b9440080b9440d000000000000000000000000000000000000000000000000000000000000000000803f000000000000000018f2241e24f2241e24f2241e00000000000000009095211a000000000000000001010000d0bff30dfd0e00000d00000090010000090100008200000000000000de7ceb0500000000998fd5f10000000004000000ffffffff0000000000000000000000000000000000000000000000000000000000000000000000000000000000000000000000004d6fa38700000000ffffffffffffffff0400000000000000ffffffff00000000000000000000000019000000a2fcd50500000000e48fd5050000000004000000ffffffff000000000000000000000000000000000000000000000000000000000000000000000000000000000000000000000000c16fa38700000000ffffffffffffffff0400000000000000ffffffff0000000000000000000000000020b44401000000a8966402ff0e0000100ecd0f100fcd0f0600000007000000010000000000000000000000000000000000000008000000000000010000000000a0bc4400a0bc440e000000000000000000000000000000000000000000000000000000000000000000803f0000000000000000687fca1e747fca1e747fca1e00000000000000009095211a000000000000000001010000d0bff30dfe0e00000e00000090010000090100008200000000000000467deb0500000000018ed5f10000000004000000ffffffff000000000000000000000000000000000000000000000000000000000000000000000000000000000000000000000000e56ea38700000000ffffffffffffffff0400000000000000ffffffff00000000000000000000000019000000cafad505000000008c89d5050000000004000000ffffffff0000000000000000000000000000000000000000000000000000000000000000000000000000000000000000000000005969a38700000000ffffffffffffffff0400000000000000ffffffff0000000000000000000000000020b74401000000a8966402000f0000d0facc0fd0fbcc0f0700000007000000010000000000000000000000000000000000000008000000000000010000000000c0bf4400c0bf440f000000000000000000000000000000000000000000000000000000000000000000803f0000000000000000589bc01e649bc01e649bc01e00000000000000009095211a000000000000000001010000d0bff30dff0e00000f00000090010000090100008200000004000000eedbd60500000000a888d51c0000000004000000ffffffff0000000000000000000000000000000000000000000000000000000000000000000000000000000000000000000000007d68a38700000000ffffffffffffffff0400000000000000ffffffff00000000000000000000000000000000727beb05000000003588d5f10000000004000000ffffffff000000000000000000000000000000000000000000000000000000000000000000000000000000000000000000000000f168a38700000000ffffffffffffffff0400000000000000ffffffff0000000000000000000000000020ba4401000000</t>
  </si>
  <si>
    <t>#57|CarDef_FerrariF430|4348454154454E47494E4503000000385F4C2600000000E8170000a8966402010f000010c9cc0f50c9cc0f000000000700000001000000000000000000000000000000000000000800000000000001000000000000a3440000a34401000000000000000000000000000000000000000000000000000000000000000000803f000000000400000038f4622544f4622544f4622500000000000000005062211a00000000000000000101000090afa20dffffffff01000000fa000000a500000055000000000000003e91da05000000007842d5780000000004000000ffffffff0000000000000000000000000000000000000000000000000000000000000000000000000000000000000000000000002d9da38700000000ffffffffffffffff0400000000000000ffffffff00000000000000000000000019000000820ed50500000000c47dd5050000000004000000ffffffff000000000000000000000000000000000000000000000000000000000000000000000000000000000000000000000000a19da38700000000ffffffffffffffff0400000000000000ffffffff0000000000000000000000000000a34400000000a8966402020f000050f3cc0fd0f3cc0f0600000007000000010000000000000000000000000000000000000008000000000000010000000000a0a74400a0a74402000000000000000000000000000000000000000000000000000000000000000000803f000000000400000058f6622564f6622564f6622500000000000000005062211a00000000000000000101000090afa20d010f000002000000fa000000a50000005500000000000000a6afda0500000000e07cd5780000000004000000ffffffff000000000000000000000000000000000000000000000000000000000000000000000000000000000000000000000000c59ca38700000000ffffffffffffffff0400000000000000ffffffff000000000000000000000000190000002a0fd505000000006c7cd5050000000004000000ffffffff000000000000000000000000000000000000000000000000000000000000000000000000000000000000000000000000399fa38700000000ffffffffffffffff0400000000000000ffffffff0000000000000000000000000060a44400000000a8966402030f00001009cd0f5009cd0f070000000700000001000000000000000000000000000000000000000800000000000001000000000020a9440020a94403000000000000000000000000000000000000000000000000000000000000000000803f000000000400000068f6622574f6622574f6622500000000000000005062211a00000000000000000101000090afa20d020f000003000000fa000000a50000005500000000000000ceadda0500000000887ed5780000000004000000ffffffff0000000000000000000000000000000000000000000000000000000000000000000000000000000000000000000000005d9ea38700000000ffffffffffffffff0400000000000000ffffffff00000000000000000000000019000000520dd50500000000147ed5050000000004000000ffffffff000000000000000000000000000000000000000000000000000000000000000000000000000000000000000000000000d19ea38700000000ffffffffffffffff0400000000000000ffffffff00000000000000000000000000c0a54401000000a8966402040f000010ffcc0f90ffcc0f000000000700000001000000000000000000000000000000000000000800000000000001000000000080aa440080aa4404000000000000000000000000000000000000000000000000000000000000000000803f000000000200000088f6622594f6622594f6622500000000000000005062211a00000000000000000101000090afa20d030f000004000000fa000000a500000055000000050000007602d50500000000307995050000000004000000ffffffff000000000000000000000000000000000000000000000000000000000000000000000000000000000000000000000000f599a38700000000ffffffffffffffff0400000001000000ffffffff00000000000000000000000000000000faabda0500000000bc78d5780000000004000000ffffffff0000000000000000000000000000000000000000000000000000000000000000000000000000000000000000000000006998a38700000000ffffffffffffffff0400000000000000ffffffff0000000000000000000000000020a74401000000a8966402050f00005011cd0f9011cd0f070000000700000001000000000000000000000000000000000000000800000000000001000000000040af440040af4405000000000000000000000000000000000000000000000000000000000000000000803f000000000200000098f66225a4f66225a4f6622500000000000000005062211a00000000000000000101000090afa20d040f0000050000002c010000c800000064000000000000009e48ca0500000000d87bd5ff0000000004000000ffffffff0000000000000000000000000000000000000000000000000000000000000000000000000000000000000000000000008d9ba38700000000ffffffffffffffff0400000000000000ffffffff000000000000000000000000190000006208d50500000000247bd5050000000004000000ffffffff000000000000000000000000000000000000000000000000000000000000000000000000000000000000000000000000019aa38700000000ffffffffffffffff0400000000000000ffffffff0000000000000000000000000080a84401000000a8966402060f0000100ecd0f900ecd0f000000000700000001000000000000000000000000000000000000000800000000000001000000000000ae440000ae4406000000000000000000000000000000000000000000000000000000000000000000803f0000000002000000d8f76225e4f76225e4f7622500000000000000005062211a00000000000000000101000090afa20d050f0000060000002c010000c800000064000000000000000649ca0500000000407ad5ff0000000004000000ffffffff0000000000000000000000000000000000000000000000000000000000000000000000000000000000000000000000002595a38700000000ffffffffffffffff0400000000000000ffffffff000000000000000000000000190000008a06d50500000000cc75d5050000000004000000ffffffff0000000000000000000000000000000000000000000000000000000000000000000000000000000000000000000000009995a38700000000ffffffffffffffff0400000000000000ffffffff00000000000000000000000000c0a94401000000a8966402070f0000d0facc0fd0fbcc0f0700000007000000010000000000000000000000000000000000000008000000000000010000000000e0af4400e0af4407000000000000000000000000000000000000000000000000000000000000000000803f0000000002000000a8f76225b4f76225b4f7622500000000000000005062211a00000000000000000101000090afa20d060f0000070000002c010000c80000006400000000000000ae47ca0500000000e874d5ff0000000004000000ffffffff000000000000000000000000000000000000000000000000000000000000000000000000000000000000000000000000bd94a38700000000ffffffffffffffff0400000000000000ffffffff000000000000000000000000190000003207d505000000007474d5050000000004000000ffffffff0000000000000000000000000000000000000000000000000000000000000000000000000000000000000000000000003197a38700000000ffffffffffffffff0400000000000000ffffffff00000000000000000000000000a0ab4401000000a8966402080f000090c1cc0fd0c1cc0f0000000007000000010000000000000000000000000000000000000008000000000000010000000000e0b14400e0b14408000000000000000000000000000000000000000000000000000000000000000000803f000000000100000088f7622594f7622594f7622500000000000000005062211a00000000000000000101000090afa20d070f0000080000002c010000c80000006400000005000000d60dd50500000000907695050000000004000000ffffffff0000000000000000000000000000000000000000000000000000000000000000000000000000000000000000000000005596a38700000000ffffffffffffffff040000000e000000ffffffff000000000000000000000000000000005a45ca05000000001c76d5ff0000000004000000ffffffff000000000000000000000000000000000000000000000000000000000000000000000000000000000000000000000000c996a38700000000ffffffffffffffff0400000000000000ffffffff0000000000000000000000000080ad4401000000a8966402090f000050f7cc0f90f7cc0f0600000007000000010000000000000000000000000000000000000008000000000000010000000000c0b34400c0b34409000000000000000000000000000000000000000000000000000000000000000000803f000000000100000038f7622544f7622544f7622500000000000000005062211a00000000000000000101000090afa20d080f0000090000005e010000e600000073000000000000007ee2fb05000000003971d5720000000004000000ffffffff000000000000000000000000000000000000000000000000000000000000000000000000000000000000000000000000ed91a38700000000ffffffffffffffff0400000000000000ffffffff00000000000000000000000019000000c203d505000000008470d5050000000004000000ffffffff0000000000000000000000000000000000000000000000000000000000000000000000000000000000000000000000006190a38700000000ffffffffffffffff0400000000000000ffffffff0000000000000000000000000060af4401000000a89664020a0f000050f7cc0f90f7cc0f070000000700000001000000000000000000000000000000000000000800000000000001000000000060b8440060b8440a000000000000000000000000000000000000000000000000000000000000000000803f0000000001000000b8f76225c4f76225c4f7622500000000000000005062211a00000000000000000101000090afa20d090f00000a0000005e010000e60000007300000000000000e6e0fb0500000000a173d5720000000004000000ffffffff0000000000000000000000000000000000000000000000000000000000000000000000000000000000000000000000008593a38700000000ffffffffffffffff0400000000000000ffffffff000000000000000000000000190000006a00d505000000002c73d5050000000004000000ffffffff000000000000000000000000000000000000000000000000000000000000000000000000000000000000000000000000f993a38700000000ffffffffffffffff0400000000000000ffffffff0000000000000000000000000040b14401000000a89664020b0f0000d0facc0f50fbcc0f0000000007000000010000000000000000000000000000000000000008000000000000010000000000a0b84400a0b8440b000000000000000000000000000000000000000000000000000000000000000000803f000000000100000098f76225a4f76225a4f7622500000000000000005062211a00000000000000000101000090afa20d0a0f00000b0000005e010000e600000073000000000000000ee1fb05000000004972d5720000000004000000ffffffff0000000000000000000000000000000000000000000000000000000000000000000000000000000000000000000000001d8da38700000000ffffffffffffffff0400000000000000ffffffff00000000000000000000000019000000921ed50500000000d46dd5050000000004000000ffffffff000000000000000000000000000000000000000000000000000000000000000000000000000000000000000000000000918da38700000000ffffffffffffffff0400000000000000ffffffff0000000000000000000000000040b34401000000a89664020c0f000010facc0f50facc0f060000000700000001000000000000000000000000000000000000000800000000000001000000000040bb440040bb440c000000000000000000000000000000000000000000000000000000000000000000803f0000000000000000f8f7622504f8622504f8622500000000000000005062211a00000000000000000101000090afa20d0b0f00000c0000005e010000e60000007300000009000000b64fd50500000000f06c55070000000004000000ffffffff000000000000000000000000000000000000000000000000000000000000000000000000000000000000000000000000b58ca38700000000ffffffffffffffff0400000000000000ffffffff000000000000000000000000000000003afffb05000000007d6cd5720000000004000000ffffffff000000000000000000000000000000000000000000000000000000000000000000000000000000000000000000000000298fa38700000000ffffffffffffffff0400000000000000ffffffff00000000000000000000000000c0b54401000000a89664020d0f000010ffcc0f1000cd0f0000000007000000010000000000000000000000000000000000000008000000000000010000000000c0bd4400c0bd440d000000000000000000000000000000000000000000000000000000000000000000803f000000000000000018f8622524f8622524f8622500000000000000005062211a00000000000000000101000090afa20d0c0f00000d00000090010000090100008200000000000000de9deb0500000000996ed5f10000000004000000ffffffff0000000000000000000000000000000000000000000000000000000000000000000000000000000000000000000000004d8ea38700000000ffffffffffffffff0400000000000000ffffffff00000000000000000000000019000000a21dd50500000000e46ed5050000000004000000ffffffff000000000000000000000000000000000000000000000000000000000000000000000000000000000000000000000000c18ea38700000000ffffffffffffffff0400000000000000ffffffff0000000000000000000000000040b84401000000a89664020e0f000050f3cc0f90f3cc0f070000000700000001000000000000000000000000000000000000000800000000000001000000000060c0440060c0440e000000000000000000000000000000000000000000000000000000000000000000803f000000000000000088c0b42494c0b42494c0b42400000000000000005062211a00000000000000000101000090afa20d0d0f00000e00000090010000090100008200000000000000469aeb05000000000169d5f10000000004000000ffffffff000000000000000000000000000000000000000000000000000000000000000000000000000000000000000000000000e589a38700000000ffffffffffffffff0400000000000000ffffffff00000000000000000000000019000000ca1bd505000000008c68d5050000000004000000ffffffff0000000000000000000000000000000000000000000000000000000000000000000000000000000000000000000000005988a38700000000ffffffffffffffff0400000000000000ffffffff00000000000000000000000000c0ba4401000000a89664020f0f0000d0c3cc0f10c4cc0f0700000007000000010000000000000000000000000000000000000008000000000000010000000000c0c24400c0c2440f000000000000000000000000000000000000000000000000000000000000000000803f0000000000000000e8c0b424f4c0b424f4c0b42400000000000000005062211a00000000000000000101000090afa20d0e0f00000f00000090010000090100008200000004000000ee38d60500000000a86bd51c0000000004000000ffffffff0000000000000000000000000000000000000000000000000000000000000000000000000000000000000000000000007d8ba38700000000ffffffffffffffff0400000000000000ffffffff000000000000000000000000000000007298eb0500000000356bd5f10000000004000000ffffffff000000000000000000000000000000000000000000000000000000000000000000000000000000000000000000000000f18ba38700000000ffffffffffffffff0400000000000000ffffffff0000000000000000000000000020bd4401000000</t>
  </si>
  <si>
    <t>#58|CarDef_Mercedes_SL65_Final|4348454154454E47494E450300000038404C2600000000E8170000a8966402100f00001009cd0f5009cd0f000000000700000001000000000000000000000000000000000000000800000000000001000000000020a0440020a04401000000000000000000000000000000000000000000000000000000000000000000803f0000000004000000e8f66225f4f66225f4f662250000000000000000d095211a00000000000000000101000078f4e706ffffffff01000000fa000000a500000055000000000000003e8eda0500000000785dd5780000000004000000ffffffff0000000000000000000000000000000000000000000000000000000000000000000000000000000000000000000000002dbca38700000000ffffffffffffffff0400000000000000ffffffff00000000000000000000000019000000822fd50500000000c45cd5050000000004000000ffffffff000000000000000000000000000000000000000000000000000000000000000000000000000000000000000000000000a1bca38700000000ffffffffffffffff0400000000000000ffffffff0000000000000000000000000020a04400000000a8966402110f000010facc0f50facc0f0000000007000000010000000000000000000000000000000000000008000000000000010000000000c0a44400c0a44402000000000000000000000000000000000000000000000000000000000000000000803f000000000400000068f7622574f7622574f762250000000000000000d095211a00000000000000000101000078f4e706100f000002000000fa000000a50000005500000000000000a68cda0500000000e05fd5780000000004000000ffffffff000000000000000000000000000000000000000000000000000000000000000000000000000000000000000000000000c5bfa38700000000ffffffffffffffff0400000000000000ffffffff000000000000000000000000190000002a2cd505000000006c5fd5050000000004000000ffffffff00000000000000000000000000000000000000000000000000000000000000000000000000000000000000000000000039bea38700000000ffffffffffffffff0400000000000000ffffffff0000000000000000000000000080a14400000000a8966402120f000010c9cc0f50c9cc0f070000000700000001000000000000000000000000000000000000000800000000000001000000000020a6440020a64403000000000000000000000000000000000000000000000000000000000000000000803f000000000400000028f7622534f7622534f762250000000000000000d095211a00000000000000000101000078f4e706110f000003000000fa000000a50000005500000000000000ce8ada05000000008859d5780000000004000000ffffffff0000000000000000000000000000000000000000000000000000000000000000000000000000000000000000000000005db9a38700000000ffffffffffffffff0400000000000000ffffffff00000000000000000000000019000000522ad505000000001459d5050000000004000000ffffffff000000000000000000000000000000000000000000000000000000000000000000000000000000000000000000000000d1b9a38700000000ffffffffffffffff0400000000000000ffffffff00000000000000000000000000e0a24401000000a8966402130f0000100ecd0f500ecd0f060000000700000001000000000000000000000000000000000000000800000000000001000000000080a7440080a74404000000000000000000000000000000000000000000000000000000000000000000803f000000000200000058f7622564f7622564f762250000000000000000d095211a00000000000000000101000078f4e706120f000004000000fa000000a500000055000000050000007623d50500000000305895050000000004000000ffffffff000000000000000000000000000000000000000000000000000000000000000000000000000000000000000000000000f5b8a38700000000ffffffffffffffff0400000001000000ffffffff00000000000000000000000000000000fa88da0500000000bc5bd5780000000004000000ffffffff00000000000000000000000000000000000000000000000000000000000000000000000000000000000000000000000069bba38700000000ffffffffffffffff0400000000000000ffffffff0000000000000000000000000040a44401000000a8966402140f000050f3cc0f90f3cc0f060000000700000001000000000000000000000000000000000000000800000000000001000000000040ac440040ac4405000000000000000000000000000000000000000000000000000000000000000000803f000000000200000078f7622584f7622584f762250000000000000000d095211a00000000000000000101000078f4e706130f0000050000002c010000c800000064000000000000009e69ca0500000000d85ad5ff0000000004000000ffffffff0000000000000000000000000000000000000000000000000000000000000000000000000000000000000000000000008dbaa38700000000ffffffffffffffff0400000000000000ffffffff000000000000000000000000190000006229d50500000000245ad5050000000004000000ffffffff00000000000000000000000000000000000000000000000000000000000000000000000000000000000000000000000001b5a38700000000ffffffffffffffff0400000000000000ffffffff00000000000000000000000000a0a54401000000a8966402150f00005011cd0f9011cd0f000000000700000001000000000000000000000000000000000000000800000000000001000000000000ab440000ab4406000000000000000000000000000000000000000000000000000000000000000000803f0000000002000000c8f86225d4f86225d4f862250000000000000000d095211a00000000000000000101000078f4e706140f0000060000002c010000c800000064000000000000000666ca05000000004055d5ff0000000004000000ffffffff00000000000000000000000000000000000000000000000000000000000000000000000000000000000000000000000025b4a38700000000ffffffffffffffff0400000000000000ffffffff000000000000000000000000190000008a27d50500000000cc54d5050000000004000000ffffffff00000000000000000000000000000000000000000000000000000000000000000000000000000000000000000000000099b4a38700000000ffffffffffffffff0400000000000000ffffffff00000000000000000000000000e0a64401000000a8966402160f000050c6cc0f90c6cc0f000000000700000001000000000000000000000000000000000000000800000000000001000000000000ad440000ad4407000000000000000000000000000000000000000000000000000000000000000000803f000000000200000028f8622534f8622534f862250000000000000000d095211a00000000000000000101000078f4e706150f0000070000002c010000c80000006400000000000000ae64ca0500000000e857d5ff0000000004000000ffffffff000000000000000000000000000000000000000000000000000000000000000000000000000000000000000000000000bdb7a38700000000ffffffffffffffff0400000000000000ffffffff000000000000000000000000190000003224d505000000007457d5050000000004000000ffffffff00000000000000000000000000000000000000000000000000000000000000000000000000000000000000000000000031b6a38700000000ffffffffffffffff0400000000000000ffffffff00000000000000000000000000c0a84401000000a8966402170f0000d0c3cc0f10c4cc0f0700000007000000010000000000000000000000000000000000000008000000000000010000000000e0ae4400e0ae4408000000000000000000000000000000000000000000000000000000000000000000803f000000000100000038f8622544f8622544f862250000000000000000d095211a00000000000000000101000078f4e706160f0000080000002c010000c80000006400000005000000d62ad50500000000905195050000000004000000ffffffff00000000000000000000000000000000000000000000000000000000000000000000000000000000000000000000000055b1a38700000000ffffffffffffffff040000000e000000ffffffff000000000000000000000000000000005a62ca05000000001c51d5ff0000000004000000ffffffff000000000000000000000000000000000000000000000000000000000000000000000000000000000000000000000000c9b1a38700000000ffffffffffffffff0400000000000000ffffffff00000000000000000000000000a0aa4401000000a8966402180f000090c1cc0fd0c1cc0f0600000007000000010000000000000000000000000000000000000008000000000000010000000000e0b04400e0b04409000000000000000000000000000000000000000000000000000000000000000000803f000000000100000048f8622554f8622554f862250000000000000000d095211a00000000000000000101000078f4e706170f0000090000005e010000e600000073000000000000007ec3fb05000000003950d5720000000004000000ffffffff000000000000000000000000000000000000000000000000000000000000000000000000000000000000000000000000edb0a38700000000ffffffffffffffff0400000000000000ffffffff00000000000000000000000019000000c220d505000000008453d5050000000004000000ffffffff00000000000000000000000000000000000000000000000000000000000000000000000000000000000000000000000061b3a38700000000ffffffffffffffff0400000000000000ffffffff0000000000000000000000000080ac4401000000a8966402190f000010ffcc0f50ffcc0f060000000700000001000000000000000000000000000000000000000800000000000001000000000060b5440060b5440a000000000000000000000000000000000000000000000000000000000000000000803f000000000100000058f8622564f8622564f862250000000000000000d095211a00000000000000000101000078f4e706180f00000a0000005e010000e60000007300000000000000e6c1fb0500000000a152d5720000000004000000ffffffff00000000000000000000000000000000000000000000000000000000000000000000000000000000000000000000000085b2a38700000000ffffffffffffffff0400000000000000ffffffff000000000000000000000000190000006a21d505000000002c52d5050000000004000000ffffffff000000000000000000000000000000000000000000000000000000000000000000000000000000000000000000000000f9b2a38700000000ffffffffffffffff0400000000000000ffffffff0000000000000000000000000060ae4401000000a89664021a0f000050cbcc0f90cbcc0f000000000700000001000000000000000000000000000000000000000800000000000001000000000060b5440060b5440b000000000000000000000000000000000000000000000000000000000000000000803f000000000100000008f9622514f9622514f962250000000000000000d095211a00000000000000000101000078f4e706190f00000b0000005e010000e600000073000000000000000edefb0500000000494dd5720000000004000000ffffffff0000000000000000000000000000000000000000000000000000000000000000000000000000000000000000000000001daca38700000000ffffffffffffffff0400000000000000ffffffff00000000000000000000000019000000923fd50500000000d44cd5050000000004000000ffffffff00000000000000000000000000000000000000000000000000000000000000000000000000000000000000000000000091aca38700000000ffffffffffffffff0400000000000000ffffffff0000000000000000000000000020b04401000000a89664021b0f0000d001cd0f1002cd0f070000000700000001000000000000000000000000000000000000000800000000000001000000000080b8440080b8440c000000000000000000000000000000000000000000000000000000000000000000803f0000000000000000a8f86225b4f86225b4f862250000000000000000d095211a00000000000000000101000078f4e7061a0f00000c0000005e010000e60000007300000009000000b66cd50500000000f04f55070000000004000000ffffffff000000000000000000000000000000000000000000000000000000000000000000000000000000000000000000000000b5afa38700000000ffffffffffffffff0400000000000000ffffffff000000000000000000000000000000003adcfb05000000007d4fd5720000000004000000ffffffff00000000000000000000000000000000000000000000000000000000000000000000000000000000000000000000000029aea38700000000ffffffffffffffff0400000000000000ffffffff0000000000000000000000000020b34401000000a89664021c0f0000d0facc0f10fbcc0f0600000007000000010000000000000000000000000000000000000008000000000000010000000000a0bb4400a0bb440d000000000000000000000000000000000000000000000000000000000000000000803f000000000000000068f8622574f8622574f862250000000000000000d095211a00000000000000000101000078f4e7061b0f00000d00000090010000090100008200000000000000debaeb05000000009949d5f10000000004000000ffffffff0000000000000000000000000000000000000000000000000000000000000000000000000000000000000000000000004da9a38700000000ffffffffffffffff0400000000000000ffffffff00000000000000000000000019000000a23ad50500000000e449d5050000000004000000ffffffff000000000000000000000000000000000000000000000000000000000000000000000000000000000000000000000000c1a9a38700000000ffffffffffffffff0400000000000000ffffffff0000000000000000000000000020b64401000000a89664021d0f00005011cd0fd011cd0f0000000007000000010000000000000000000000000000000000000008000000000000010000000000a0be4400a0be440e000000000000000000000000000000000000000000000000000000000000000000803f000000000000000008c1b42414c1b42414c1b4240000000000000000d095211a00000000000000000101000078f4e7061c0f00000e0000009001000009010000820000000000000046bbeb05000000000148d5f10000000004000000ffffffff000000000000000000000000000000000000000000000000000000000000000000000000000000000000000000000000e5a8a38700000000ffffffffffffffff0400000000000000ffffffff00000000000000000000000019000000ca38d505000000008c4bd5050000000004000000ffffffff00000000000000000000000000000000000000000000000000000000000000000000000000000000000000000000000059aba38700000000ffffffffffffffff0400000000000000ffffffff0000000000000000000000000020b94401000000a89664021e0f000010facc0f50facc0f0600000007000000010000000000000000000000000000000000000008000000000000010000000000e0c14400e0c1440f000000000000000000000000000000000000000000000000000000000000000000803f000000000000000028c0b42434c0b42434c0b4240000000000000000d095211a00000000000000000101000078f4e7061d0f00000f00000090010000090100008200000004000000ee19d60500000000a84ad51c0000000004000000ffffffff0000000000000000000000000000000000000000000000000000000000000000000000000000000000000000000000007daaa38700000000ffffffffffffffff0400000000000000ffffffff0000000000000000000000000000000072b9eb0500000000354ad5f10000000004000000ffffffff000000000000000000000000000000000000000000000000000000000000000000000000000000000000000000000000f1aaa38700000000ffffffffffffffff0400000000000000ffffffff0000000000000000000000000040bc4401000000</t>
  </si>
  <si>
    <t>#59|CarDef_Dodge_Viper_SRT10_ACRX|4348454154454E47494E450300000038DB4C2600000000E8170000a89664021f0f0000d0c3cc0f10c4cc0f000000000700000001000000000000000000000000000000000000000800000000000001000000000040a2440040a24401000000000000000000000000000000000000000000000000000000000000000000803f000000000400000008f8622514f8622514f8622500000000000000001096211a00000000000000000101000050a8a20dffffffff01000000fa000000a500000055000000000000003e15da050000000078c6d5780000000004000000ffffffff0000000000000000000000000000000000000000000000000000000000000000000000000000000000000000000000002d21a38700000000ffffffffffffffff0400000000000000ffffffff0000000000000000000000001900000082b2d50500000000c4c1d5050000000004000000ffffffff000000000000000000000000000000000000000000000000000000000000000000000000000000000000000000000000a121a38700000000ffffffffffffffff0400000000000000ffffffff0000000000000000000000000040a24400000000a8966402200f00001009cd0f5009cd0f0700000007000000010000000000000000000000000000000000000008000000000000010000000000e0a64400e0a64402000000000000000000000000000000000000000000000000000000000000000000803f000000000400000098f86225a4f86225a4f8622500000000000000001096211a00000000000000000101000050a8a20d1f0f000002000000fa000000a50000005500000000000000a613da0500000000e0c0d5780000000004000000ffffffff000000000000000000000000000000000000000000000000000000000000000000000000000000000000000000000000c520a38700000000ffffffffffffffff0400000000000000ffffffff000000000000000000000000190000002ab3d505000000006cc0d5050000000004000000ffffffff0000000000000000000000000000000000000000000000000000000000000000000000000000000000000000000000003923a38700000000ffffffffffffffff0400000000000000ffffffff00000000000000000000000000a0a34400000000a8966402210f000050f7cc0f90f7cc0f060000000700000001000000000000000000000000000000000000000800000000000001000000000040a8440040a84403000000000000000000000000000000000000000000000000000000000000000000803f000000000400000088f8622594f8622594f8622500000000000000001096211a00000000000000000101000050a8a20d200f0000030000002c010000c80000006400000000000000cef1ca050000000088c2d5ff0000000004000000ffffffff0000000000000000000000000000000000000000000000000000000000000000000000000000000000000000000000005d22a38700000000ffffffffffffffff0400000000000000ffffffff0000000000000000000000001900000052b1d5050000000014c2d5050000000004000000ffffffff000000000000000000000000000000000000000000000000000000000000000000000000000000000000000000000000d122a38700000000ffffffffffffffff0400000000000000ffffffff0000000000000000000000000000a54401000000a8966402220f0000d0facc0f50fbcc0f0000000007000000010000000000000000000000000000000000000008000000000000010000000000c0a94400c0a94404000000000000000000000000000000000000000000000000000000000000000000803f0000000002000000b8f86225c4f86225c4f8622500000000000000001096211a00000000000000000101000050a8a20d210f0000040000002c010000c800000064000000050000007686d5050000000030fd95050000000004000000ffffffff000000000000000000000000000000000000000000000000000000000000000000000000000000000000000000000000f51da38700000000ffffffffffffffff0400000001000000ffffffff00000000000000000000000000000000facfca0500000000bcfcd5ff0000000004000000ffffffff000000000000000000000000000000000000000000000000000000000000000000000000000000000000000000000000691ca38700000000ffffffffffffffff0400000000000000ffffffff0000000000000000000000000060a64401000000a8966402230f000010ffcc0f50ffcc0f070000000700000001000000000000000000000000000000000000000800000000000001000000000080ae440080ae4405000000000000000000000000000000000000000000000000000000000000000000803f0000000002000000d8f86225e4f86225e4f8622500000000000000001096211a00000000000000000101000050a8a20d220f0000050000005e010000e600000073000000000000009e6cfb0500000000d9ffd5720000000004000000ffffffff0000000000000000000000000000000000000000000000000000000000000000000000000000000000000000000000008d1fa38700000000ffffffffffffffff0400000000000000ffffffff00000000000000000000000019000000628cd5050000000024ffd5050000000004000000ffffffff000000000000000000000000000000000000000000000000000000000000000000000000000000000000000000000000011ea38700000000ffffffffffffffff0400000000000000ffffffff00000000000000000000000000c0a74401000000a8966402240f0000d001cd0f1002cd0f000000000700000001000000000000000000000000000000000000000800000000000001000000000080ad440080ad4406000000000000000000000000000000000000000000000000000000000000000000803f000000000200000038f9622544f9622544f9622500000000000000001096211a00000000000000000101000050a8a20d230f0000060000005e010000e60000007300000000000000066dfb050000000041fed5720000000004000000ffffffff0000000000000000000000000000000000000000000000000000000000000000000000000000000000000000000000002519a38700000000ffffffffffffffff0400000000000000ffffffff000000000000000000000000190000008a8ad50500000000ccf9d5050000000004000000ffffffff0000000000000000000000000000000000000000000000000000000000000000000000000000000000000000000000009919a38700000000ffffffffffffffff0400000000000000ffffffff0000000000000000000000000040a94401000000a8966402250f000050cbcc0f90cbcc0f070000000700000001000000000000000000000000000000000000000800000000000001000000000060af440060af4407000000000000000000000000000000000000000000000000000000000000000000803f000000000200000048f9622554f9622554f9622500000000000000001096211a00000000000000000101000050a8a20d240f00000700000090010000090100008200000000000000ae0beb0500000000e9f8d5f10000000004000000ffffffff000000000000000000000000000000000000000000000000000000000000000000000000000000000000000000000000bd18a38700000000ffffffffffffffff0400000000000000ffffffff00000000000000000000000019000000328bd5050000000074f8d5050000000004000000ffffffff000000000000000000000000000000000000000000000000000000000000000000000000000000000000000000000000311ba38700000000ffffffffffffffff0400000000000000ffffffff0000000000000000000000000020ab4401000000a8966402260f000010c9cc0f50c9cc0f060000000700000001000000000000000000000000000000000000000800000000000001000000000060b1440060b14408000000000000000000000000000000000000000000000000000000000000000000803f000000000100000078f9622584f9622584f9622500000000000000001096211a00000000000000000101000050a8a20d250f00000800000090010000090100008200000005000000d681d5050000000090fa95050000000004000000ffffffff000000000000000000000000000000000000000000000000000000000000000000000000000000000000000000000000551aa38700000000ffffffffffffffff040000000e000000ffffffff000000000000000000000000000000005a09eb05000000001dfad5f10000000004000000ffffffff000000000000000000000000000000000000000000000000000000000000000000000000000000000000000000000000c91aa38700000000ffffffffffffffff0400000000000000ffffffff0000000000000000000000000000ad4401000000a8966402270f00005011cd0fd011cd0f000000000700000001000000000000000000000000000000000000000800000000000001000000000040b3440040b34409000000000000000000000000000000000000000000000000000000000000000000803f000000000100000008fa622514fa622514fa622500000000000000001096211a00000000000000000101000050a8a20d260f000009000000c20100002701000096000000000000007ea69b05000000003af5d5740000000004000000ffffffff000000000000000000000000000000000000000000000000000000000000000000000000000000000000000000000000ed15a38700000000ffffffffffffffff0400000000000000ffffffff00000000000000000000000019000000c287d5050000000084f4d5050000000004000000ffffffff0000000000000000000000000000000000000000000000000000000000000000000000000000000000000000000000006114a38700000000ffffffffffffffff0400000000000000ffffffff00000000000000000000000000e0ae4401000000a8966402280f000090c1cc0fd0c1cc0f0700000007000000010000000000000000000000000000000000000008000000000000010000000000e0b74400e0b7440a000000000000000000000000000000000000000000000000000000000000000000803f0000000001000000c8f96225d4f96225d4f9622500000000000000001096211a00000000000000000101000050a8a20d270f00000a000000c2010000270100009600000000000000e6a49b0500000000a2f7d5740000000004000000ffffffff0000000000000000000000000000000000000000000000000000000000000000000000000000000000000000000000008517a38700000000ffffffffffffffff0400000000000000ffffffff000000000000000000000000190000006a84d505000000002cf7d5050000000004000000ffffffff000000000000000000000000000000000000000000000000000000000000000000000000000000000000000000000000f917a38700000000ffffffffffffffff0400000000000000ffffffff00000000000000000000000000c0b04401000000a8966402290f000050f3cc0fd0f3cc0f000000000700000001000000000000000000000000000000000000000800000000000001000000000020b8440020b8440b000000000000000000000000000000000000000000000000000000000000000000803f0000000001000000b8f96225c4f96225c4f9622500000000000000001096211a00000000000000000101000050a8a20d280f00000b000000f40100004a010000a5000000000000000e458805000000004af6d5eb0000000004000000ffffffff0000000000000000000000000000000000000000000000000000000000000000000000000000000000000000000000001d11a38700000000ffffffffffffffff0400000000000000ffffffff000000000000000000000000190000009282d50500000000d4f1d5050000000004000000ffffffff0000000000000000000000000000000000000000000000000000000000000000000000000000000000000000000000009111a38700000000ffffffffffffffff0400000000000000ffffffff00000000000000000000000000c0b24401000000a89664022a0f0000100ecd0f500ecd0f070000000700000001000000000000000000000000000000000000000800000000000001000000000060bb440060bb440c000000000000000000000000000000000000000000000000000000000000000000803f000000000000000088f9622594f9622594f9622500000000000000001096211a00000000000000000101000050a8a20d290f00000c000000f40100004a010000a500000009000000b6fbd50500000000f0f015060000000004000000ffffffff000000000000000000000000000000000000000000000000000000000000000000000000000000000000000000000000b510a38700000000ffffffffffffffff0400000000000000ffffffff000000000000000000000000000000003a438805000000007ef0d5eb0000000004000000ffffffff0000000000000000000000000000000000000000000000000000000000000000000000000000000000000000000000002913a38700000000ffffffffffffffff0400000000000000ffffffff00000000000000000000000000e0b54401000000a89664022b0f000050f3cc0f90f3cc0f060000000700000001000000000000000000000000000000000000000800000000000001000000000080be440080be440d000000000000000000000000000000000000000000000000000000000000000000803f000000000000000058f9622564f9622564f9622500000000000000001096211a00000000000000000101000050a8a20d2a0f00000d000000260200006d010000b400000000000000dee1b805000000009bf2d56e0000000004000000ffffffff0000000000000000000000000000000000000000000000000000000000000000000000000000000000000000000000004d12a38700000000ffffffffffffffff0400000000000000ffffffff00000000000000000000000019000000a281d50500000000e4f2d5050000000004000000ffffffff000000000000000000000000000000000000000000000000000000000000000000000000000000000000000000000000c112a38700000000ffffffffffffffff0400000000000000ffffffff0000000000000000000000000000b94401000000a89664022c0f00005011cd0f9011cd0f0000000007000000010000000000000000000000000000000000000008000000000000010000000000c0c14400c0c1440e000000000000000000000000000000000000000000000000000000000000000000803f000000000000000088f4622594f4622594f4622500000000000000001096211a00000000000000000101000050a8a20d2b0f00000e000000260200006d010000b40000000000000046feb8050000000003edd56e0000000004000000ffffffff000000000000000000000000000000000000000000000000000000000000000000000000000000000000000000000000e50da38700000000ffffffffffffffff0400000000000000ffffffff00000000000000000000000019000000ca9fd505000000008cecd5050000000004000000ffffffff000000000000000000000000000000000000000000000000000000000000000000000000000000000000000000000000590ca38700000000ffffffffffffffff0400000000000000ffffffff0000000000000000000000000020bc4401000000a89664022d0f000010c9cc0f50c9cc0f0700000007000000010000000000000000000000000000000000000008000000000000010000000000e0c44400e0c4440f000000000000000000000000000000000000000000000000000000000000000000803f000000000000000048f6622554f6622554f6622500000000000000001096211a00000000000000000101000050a8a20d2c0f00000f000000580200008b010000c800000004000000eebcd60500000000a8efd51c0000000004000000ffffffff0000000000000000000000000000000000000000000000000000000000000000000000000000000000000000000000007d0fa38700000000ffffffffffffffff0400000000000000ffffffff00000000000000000000000000000000729ca8050000000037efd5ed0000000004000000ffffffff000000000000000000000000000000000000000000000000000000000000000000000000000000000000000000000000f10fa38700000000ffffffffffffffff0400000000000000ffffffff0000000000000000000000000020bf4401000000</t>
  </si>
  <si>
    <t>#60|CarDef_Mercedes_SLSAMGGT|4348454154454E47494E450300000038BC4C2600000000E8170000a89664022e0f000050f7cc0f90f7cc0f000000000700000001000000000000000000000000000000000000000800000000000001000000000040a4440040a44401000000000000000000000000000000000000000000000000000000000000000000803f000000000400000078f8622584f8622584f862250000000000000000d0b9211a00000000000000000101000090fbf30dffffffff01000000fa000000a500000055000000000000003e72da050000000078a1d5780000000004000000ffffffff0000000000000000000000000000000000000000000000000000000000000000000000000000000000000000000000002d40a38700000000ffffffffffffffff0400000000000000ffffffff0000000000000000000000001900000082d3d50500000000c4a0d5050000000004000000ffffffff000000000000000000000000000000000000000000000000000000000000000000000000000000000000000000000000a140a38700000000ffffffffffffffff0400000000000000ffffffff0000000000000000000000000040a44400000000a89664022f0f0000d0c3cc0f10c4cc0f0600000007000000010000000000000000000000000000000000000008000000000000010000000000c0a84400c0a84402000000000000000000000000000000000000000000000000000000000000000000803f000000000400000068f9622574f9622574f962250000000000000000d0b9211a00000000000000000101000090fbf30d2e0f000002000000fa000000a50000005500000000000000a670da0500000000e0a3d5780000000004000000ffffffff000000000000000000000000000000000000000000000000000000000000000000000000000000000000000000000000c543a38700000000ffffffffffffffff0400000000000000ffffffff000000000000000000000000190000002ad0d505000000006ca3d5050000000004000000ffffffff0000000000000000000000000000000000000000000000000000000000000000000000000000000000000000000000003942a38700000000ffffffffffffffff0400000000000000ffffffff0000000000000000000000000080a54400000000a8966402300f000050f7cc0f90f7cc0f000000000700000001000000000000000000000000000000000000000800000000000001000000000020aa440020aa4403000000000000000000000000000000000000000000000000000000000000000000803f000000000400000098f96225a4f96225a4f962250000000000000000d0b9211a00000000000000000101000090fbf30d2f0f0000030000002c010000c80000006400000000000000ceeeca050000000088ddd5ff0000000004000000ffffffff0000000000000000000000000000000000000000000000000000000000000000000000000000000000000000000000005d3da38700000000ffffffffffffffff0400000000000000ffffffff0000000000000000000000001900000052aed5050000000014ddd5050000000004000000ffffffff000000000000000000000000000000000000000000000000000000000000000000000000000000000000000000000000d13da38700000000ffffffffffffffff0400000000000000ffffffff00000000000000000000000000c0a64401000000a8966402310f000050f3cc0fd0f3cc0f060000000700000001000000000000000000000000000000000000000800000000000001000000000060ab440060ab4404000000000000000000000000000000000000000000000000000000000000000000803f0000000002000000a8f96225b4f96225b4f962250000000000000000d0b9211a00000000000000000101000090fbf30d300f0000040000002c010000c8000000640000000500000076a7d5050000000030dc95050000000004000000ffffffff000000000000000000000000000000000000000000000000000000000000000000000000000000000000000000000000f53ca38700000000ffffffffffffffff0400000001000000ffffffff00000000000000000000000000000000faecca0500000000bcdfd5ff0000000004000000ffffffff000000000000000000000000000000000000000000000000000000000000000000000000000000000000000000000000693fa38700000000ffffffffffffffff0400000000000000ffffffff0000000000000000000000000000a84401000000a8966402320f0000d0facc0fd0fbcc0f070000000700000001000000000000000000000000000000000000000800000000000001000000000000b0440000b04405000000000000000000000000000000000000000000000000000000000000000000803f000000000200000028f9622534f9622534f962250000000000000000d0b9211a00000000000000000101000090fbf30d310f0000050000005e010000e600000073000000000000009e4dfb0500000000d9ded5720000000004000000ffffffff0000000000000000000000000000000000000000000000000000000000000000000000000000000000000000000000008d3ea38700000000ffffffffffffffff0400000000000000ffffffff0000000000000000000000001900000062add5050000000024ded5050000000004000000ffffffff0000000000000000000000000000000000000000000000000000000000000000000000000000000000000000000000000139a38700000000ffffffffffffffff0400000000000000ffffffff0000000000000000000000000040a94401000000a8966402330f000050f3cc0fd0f3cc0f0000000007000000010000000000000000000000000000000000000008000000000000010000000000e0ae4400e0ae4406000000000000000000000000000000000000000000000000000000000000000000803f0000000002000000e8fa6225f4fa6225f4fa62250000000000000000d0b9211a00000000000000000101000090fbf30d320f0000060000005e010000e60000007300000000000000064afb050000000041d9d5720000000004000000ffffffff0000000000000000000000000000000000000000000000000000000000000000000000000000000000000000000000002538a38700000000ffffffffffffffff0400000000000000ffffffff000000000000000000000000190000008aabd50500000000ccd8d5050000000004000000ffffffff0000000000000000000000000000000000000000000000000000000000000000000000000000000000000000000000009938a38700000000ffffffffffffffff0400000000000000ffffffff00000000000000000000000000a0aa4401000000a8966402340f000050f7cc0f90f7cc0f0600000007000000010000000000000000000000000000000000000008000000000000010000000000a0b04400a0b04407000000000000000000000000000000000000000000000000000000000000000000803f000000000200000068fa622574fa622574fa62250000000000000000d0b9211a00000000000000000101000090fbf30d330f00000700000090010000090100008200000000000000ae28eb0500000000e9dbd5f10000000004000000ffffffff000000000000000000000000000000000000000000000000000000000000000000000000000000000000000000000000bd3ba38700000000ffffffffffffffff0400000000000000ffffffff0000000000000000000000001900000032a8d5050000000074dbd5050000000004000000ffffffff000000000000000000000000000000000000000000000000000000000000000000000000000000000000000000000000313aa38700000000ffffffffffffffff0400000000000000ffffffff0000000000000000000000000060ac4401000000a8966402350f000050c6cc0fd0c6cc0f000000000700000001000000000000000000000000000000000000000800000000000001000000000080b2440080b24408000000000000000000000000000000000000000000000000000000000000000000803f0000000001000000c8fa6225d4fa6225d4fa62250000000000000000d0b9211a00000000000000000101000090fbf30d340f00000800000090010000090100008200000005000000d6aed5050000000090d595050000000004000000ffffffff0000000000000000000000000000000000000000000000000000000000000000000000000000000000000000000000005535a38700000000ffffffffffffffff040000000e000000ffffffff000000000000000000000000000000005a26eb05000000001dd5d5f10000000004000000ffffffff000000000000000000000000000000000000000000000000000000000000000000000000000000000000000000000000c935a38700000000ffffffffffffffff0400000000000000ffffffff0000000000000000000000000020ae4401000000a8966402360f0000d0c3cc0f50c4cc0f070000000700000001000000000000000000000000000000000000000800000000000001000000000040b4440040b44409000000000000000000000000000000000000000000000000000000000000000000803f000000000100000028fa622534fa622534fa62250000000000000000d0b9211a00000000000000000101000090fbf30d350f000009000000c20100002701000096000000000000007e879b05000000003ad4d5740000000004000000ffffffff000000000000000000000000000000000000000000000000000000000000000000000000000000000000000000000000ed34a38700000000ffffffffffffffff0400000000000000ffffffff00000000000000000000000019000000c2a4d5050000000084d7d5050000000004000000ffffffff0000000000000000000000000000000000000000000000000000000000000000000000000000000000000000000000006137a38700000000ffffffffffffffff0400000000000000ffffffff00000000000000000000000000e0af4401000000a8966402370f000050f7cc0fd0f7cc0f0700000007000000010000000000000000000000000000000000000008000000000000010000000000c0b84400c0b8440a000000000000000000000000000000000000000000000000000000000000000000803f0000000001000000a8fa6225b4fa6225b4fa62250000000000000000d0b9211a00000000000000000101000090fbf30d360f00000a000000c2010000270100009600000000000000e6859b0500000000a2d6d5740000000004000000ffffffff0000000000000000000000000000000000000000000000000000000000000000000000000000000000000000000000008536a38700000000ffffffffffffffff0400000000000000ffffffff000000000000000000000000190000006aa5d505000000002cd6d5050000000004000000ffffffff000000000000000000000000000000000000000000000000000000000000000000000000000000000000000000000000f936a38700000000ffffffffffffffff0400000000000000ffffffff00000000000000000000000000a0b14401000000a8966402380f000010ffcc0f90ffcc0f0000000007000000010000000000000000000000000000000000000008000000000000010000000000c0b84400c0b8440b000000000000000000000000000000000000000000000000000000000000000000803f0000000001000000b8fa6225c4fa6225c4fa62250000000000000000d0b9211a00000000000000000101000090fbf30d370f00000b000000f40100004a010000a5000000000000000e628805000000004ad1d5eb0000000004000000ffffffff0000000000000000000000000000000000000000000000000000000000000000000000000000000000000000000000001d30a38700000000ffffffffffffffff0400000000000000ffffffff0000000000000000000000001900000092a3d50500000000d4d0d5050000000004000000ffffffff0000000000000000000000000000000000000000000000000000000000000000000000000000000000000000000000009130a38700000000ffffffffffffffff0400000000000000ffffffff0000000000000000000000000060b34401000000a8966402390f000010facc0f50facc0f070000000700000001000000000000000000000000000000000000000800000000000001000000000080bc440080bc440c000000000000000000000000000000000000000000000000000000000000000000803f0000000000000000f8fa622504fb622504fb62250000000000000000d0b9211a00000000000000000101000090fbf30d380f00000c000000f40100004a010000a500000009000000b6d8d50500000000f0d315060000000004000000ffffffff000000000000000000000000000000000000000000000000000000000000000000000000000000000000000000000000b533a38700000000ffffffffffffffff0400000000000000ffffffff000000000000000000000000000000003a608805000000007ed3d5eb0000000004000000ffffffff0000000000000000000000000000000000000000000000000000000000000000000000000000000000000000000000002932a38700000000ffffffffffffffff0400000000000000ffffffff0000000000000000000000000000b74401000000a89664023a0f000050cbcc0f90cbcc0f000000000700000001000000000000000000000000000000000000000800000000000001000000000040c0440040c0440d000000000000000000000000000000000000000000000000000000000000000000803f000000000000000088fa622594fa622594fa62250000000000000000d0b9211a00000000000000000101000090fbf30d390f00000d000000260200006d010000b400000000000000dedeb805000000009bcdd56e0000000004000000ffffffff0000000000000000000000000000000000000000000000000000000000000000000000000000000000000000000000004d2da38700000000ffffffffffffffff0400000000000000ffffffff00000000000000000000000019000000a2bed50500000000e4cdd5050000000004000000ffffffff000000000000000000000000000000000000000000000000000000000000000000000000000000000000000000000000c12da38700000000ffffffffffffffff0400000000000000ffffffff00000000000000000000000000a0ba4401000000a89664023b0f00001009cd0f9009cd0f060000000700000001000000000000000000000000000000000000000800000000000001000000000000c4440000c4440e000000000000000000000000000000000000000000000000000000000000000000803f0000000000000000a8f66225b4f66225b4f662250000000000000000d0b9211a00000000000000000101000090fbf30d3a0f00000e000000260200006d010000b40000000000000046dfb8050000000003ccd56e0000000004000000ffffffff000000000000000000000000000000000000000000000000000000000000000000000000000000000000000000000000e52ca38700000000ffffffffffffffff0400000000000000ffffffff00000000000000000000000019000000cabcd505000000008ccfd5050000000004000000ffffffff000000000000000000000000000000000000000000000000000000000000000000000000000000000000000000000000592fa38700000000ffffffffffffffff0400000000000000ffffffff0000000000000000000000000040be4401000000a89664023c0f000050f3cc0f90f3cc0f0700000007000000010000000000000000000000000000000000000008000000000000010000000000c0c74400c0c7440f000000000000000000000000000000000000000000000000000000000000000000803f0000000000000000c8f76225d4f76225d4f762250000000000000000d0b9211a00000000000000000101000090fbf30d3b0f00000f000000580200008b010000c800000004000000ee9dd60500000000a8ced51c0000000004000000ffffffff0000000000000000000000000000000000000000000000000000000000000000000000000000000000000000000000007d2ea38700000000ffffffffffffffff0400000000000000ffffffff0000000000000000000000000000000072bda8050000000037ced5ed0000000004000000ffffffff000000000000000000000000000000000000000000000000000000000000000000000000000000000000000000000000f12ea38700000000ffffffffffffffff0400000000000000ffffffff00000000000000000000000000e0c14401000000</t>
  </si>
  <si>
    <t>#61|CarDef_Marussia_B2|4348454154454E47494E450300000038384D2600000000E8170000a89664023d0f000050f3cc0f90f3cc0f0000000007000000010000000000000000000000000000000000000008000000000000010000000000e0a44400e0a44401000000000000000000000000000000000000000000000000000000000000000000803f0000000004000000d8f96225e4f96225e4f962250000000000000000505f211a00000000000000000101000038e7e706ffffffff01000000fa000000a500000055000000000000003ef6db05000000007825d4780000000004000000ffffffff0000000000000000000000000000000000000000000000000000000000000000000000000000000000000000000000002dc4a28700000000ffffffffffffffff0400000000000000ffffffff000000000000000000000000190000008257d40500000000c424d4050000000004000000ffffffff000000000000000000000000000000000000000000000000000000000000000000000000000000000000000000000000a1c4a28700000000ffffffffffffffff0400000000000000ffffffff00000000000000000000000000e0a44400000000a89664023e0f000050f3cc0fd0f3cc0f0000000007000000010000000000000000000000000000000000000008000000000000010000000000a0a94400a0a94402000000000000000000000000000000000000000000000000000000000000000000803f000000000400000018fa622524fa622524fa62250000000000000000505f211a00000000000000000101000038e7e7063d0f000002000000fa000000a50000005500000000000000a6f4db0500000000e027d4780000000004000000ffffffff000000000000000000000000000000000000000000000000000000000000000000000000000000000000000000000000c5c7a28700000000ffffffffffffffff0400000000000000ffffffff000000000000000000000000190000002a54d405000000006c27d4050000000004000000ffffffff00000000000000000000000000000000000000000000000000000000000000000000000000000000000000000000000039c6a28700000000ffffffffffffffff0400000000000000ffffffff0000000000000000000000000040a64400000000a89664023f0f000090c1cc0f10c2cc0f070000000700000001000000000000000000000000000000000000000800000000000001000000000000ab440000ab4403000000000000000000000000000000000000000000000000000000000000000000803f0000000004000000d8fa6225e4fa6225e4fa62250000000000000000505f211a00000000000000000101000038e7e7063e0f0000030000002c010000c80000006400000000000000ce12cb05000000008821d4ff0000000004000000ffffffff0000000000000000000000000000000000000000000000000000000000000000000000000000000000000000000000005dc1a28700000000ffffffffffffffff0400000000000000ffffffff000000000000000000000000190000005252d405000000001421d4050000000004000000ffffffff000000000000000000000000000000000000000000000000000000000000000000000000000000000000000000000000d1c1a28700000000ffffffffffffffff0400000000000000ffffffff00000000000000000000000000a0a74401000000a8966402400f000010c9cc0f90c9cc0f060000000700000001000000000000000000000000000000000000000800000000000001000000000060ac440060ac4404000000000000000000000000000000000000000000000000000000000000000000803f000000000200000008fb622514fb622514fb62250000000000000000505f211a00000000000000000101000038e7e7063f0f0000040000002c010000c80000006400000005000000765bd40500000000302094050000000004000000ffffffff000000000000000000000000000000000000000000000000000000000000000000000000000000000000000000000000f5c0a28700000000ffffffffffffffff0400000001000000ffffffff00000000000000000000000000000000fa10cb0500000000bc23d4ff0000000004000000ffffffff00000000000000000000000000000000000000000000000000000000000000000000000000000000000000000000000069c3a28700000000ffffffffffffffff0400000000000000ffffffff0000000000000000000000000000a94401000000a8966402410f0000d0facc0f50fbcc0f070000000700000001000000000000000000000000000000000000000800000000000001000000000040b1440040b14405000000000000000000000000000000000000000000000000000000000000000000803f000000000200000018fb622524fb622524fb62250000000000000000505f211a00000000000000000101000038e7e706400f0000050000005e010000e600000073000000000000009eb1fa0500000000d922d4720000000004000000ffffffff0000000000000000000000000000000000000000000000000000000000000000000000000000000000000000000000008dc2a28700000000ffffffffffffffff0400000000000000ffffffff000000000000000000000000190000006251d405000000002422d4050000000004000000ffffffff00000000000000000000000000000000000000000000000000000000000000000000000000000000000000000000000001bda28700000000ffffffffffffffff0400000000000000ffffffff0000000000000000000000000060aa4401000000a8966402420f0000d0facc0f10fbcc0f0000000007000000010000000000000000000000000000000000000008000000000000010000000000c0af4400c0af4406000000000000000000000000000000000000000000000000000000000000000000803f0000000002000000c8fb6225d4fb6225d4fb62250000000000000000505f211a00000000000000000101000038e7e706410f0000060000005e010000e6000000730000000000000006cefa0500000000415dd4720000000004000000ffffffff00000000000000000000000000000000000000000000000000000000000000000000000000000000000000000000000025bca28700000000ffffffffffffffff0400000000000000ffffffff000000000000000000000000190000008a2fd40500000000cc5cd4050000000004000000ffffffff00000000000000000000000000000000000000000000000000000000000000000000000000000000000000000000000099bca28700000000ffffffffffffffff0400000000000000ffffffff0000000000000000000000000080ab4401000000a8966402430f000010ffcc0f1000cd0f0700000007000000010000000000000000000000000000000000000008000000000000010000000000c0b14400c0b14407000000000000000000000000000000000000000000000000000000000000000000803f0000000002000000f8fb622504fc622504fc62250000000000000000505f211a00000000000000000101000038e7e706420f00000700000090010000090100008200000000000000aeacea0500000000e95fd4f10000000004000000ffffffff000000000000000000000000000000000000000000000000000000000000000000000000000000000000000000000000bdbfa28700000000ffffffffffffffff0400000000000000ffffffff00000000000000000000000019000000322cd40500000000745fd4050000000004000000ffffffff00000000000000000000000000000000000000000000000000000000000000000000000000000000000000000000000031bea28700000000ffffffffffffffff0400000000000000ffffffff0000000000000000000000000060ad4401000000a8966402440f000050f7cc0f90f7cc0f0600000007000000010000000000000000000000000000000000000008000000000000010000000000a0b34400a0b34408000000000000000000000000000000000000000000000000000000000000000000803f000000000100000028fb622534fb622534fb62250000000000000000505f211a00000000000000000101000038e7e706430f00000800000090010000090100008200000005000000d622d40500000000905994050000000004000000ffffffff00000000000000000000000000000000000000000000000000000000000000000000000000000000000000000000000055b9a28700000000ffffffffffffffff040000000e000000ffffffff000000000000000000000000000000005aaaea05000000001d59d4f10000000004000000ffffffff000000000000000000000000000000000000000000000000000000000000000000000000000000000000000000000000c9b9a28700000000ffffffffffffffff0400000000000000ffffffff0000000000000000000000000040af4401000000a8966402450f00001009cd0f9009cd0f000000000700000001000000000000000000000000000000000000000800000000000001000000000080b5440080b54409000000000000000000000000000000000000000000000000000000000000000000803f0000000001000000d8fb6225e4fb6225e4fb62250000000000000000505f211a00000000000000000101000038e7e706440f000009000000c20100002701000096000000000000007e0b9a05000000003a58d4740000000004000000ffffffff000000000000000000000000000000000000000000000000000000000000000000000000000000000000000000000000edb8a28700000000ffffffffffffffff0400000000000000ffffffff00000000000000000000000019000000c228d40500000000845bd4050000000004000000ffffffff00000000000000000000000000000000000000000000000000000000000000000000000000000000000000000000000061bba28700000000ffffffffffffffff0400000000000000ffffffff0000000000000000000000000020b14401000000a8966402460f000050f7cc0fd0f7cc0f070000000700000001000000000000000000000000000000000000000800000000000001000000000020ba440020ba440a000000000000000000000000000000000000000000000000000000000000000000803f000000000100000098fb6225a4fb6225a4fb62250000000000000000505f211a00000000000000000101000038e7e706450f00000a000000c2010000270100009600000000000000e6099a0500000000a25ad4740000000004000000ffffffff00000000000000000000000000000000000000000000000000000000000000000000000000000000000000000000000085baa28700000000ffffffffffffffff0400000000000000ffffffff000000000000000000000000190000006a29d405000000002c5ad4050000000004000000ffffffff000000000000000000000000000000000000000000000000000000000000000000000000000000000000000000000000f9baa28700000000ffffffffffffffff0400000000000000ffffffff0000000000000000000000000000b34401000000a8966402470f000050cbcc0f90cbcc0f000000000700000001000000000000000000000000000000000000000800000000000001000000000000ba440000ba440b000000000000000000000000000000000000000000000000000000000000000000803f000000000100000068fb622574fb622574fb62250000000000000000505f211a00000000000000000101000038e7e706460f00000b000000f40100004a010000a5000000000000000ee68905000000004a55d4eb0000000004000000ffffffff0000000000000000000000000000000000000000000000000000000000000000000000000000000000000000000000001db4a28700000000ffffffffffffffff0400000000000000ffffffff000000000000000000000000190000009227d40500000000d454d4050000000004000000ffffffff00000000000000000000000000000000000000000000000000000000000000000000000000000000000000000000000091b4a28700000000ffffffffffffffff0400000000000000ffffffff00000000000000000000000000a0b44401000000a8966402480f0000d0facc0f10fccc0f060000000700000001000000000000000000000000000000000000000800000000000001000000000020bd440020bd440c000000000000000000000000000000000000000000000000000000000000000000803f0000000000000000e8fb6225f4fb6225f4fb62250000000000000000505f211a00000000000000000101000038e7e706470f00000c000000f40100004a010000a500000009000000b65cd40500000000f05714060000000004000000ffffffff000000000000000000000000000000000000000000000000000000000000000000000000000000000000000000000000b5b7a28700000000ffffffffffffffff0400000000000000ffffffff000000000000000000000000000000003ae48905000000007e57d4eb0000000004000000ffffffff00000000000000000000000000000000000000000000000000000000000000000000000000000000000000000000000029b6a28700000000ffffffffffffffff0400000000000000ffffffff00000000000000000000000000a0b74401000000a8966402490f000010ffcc0f50ffcc0f000000000700000001000000000000000000000000000000000000000800000000000001000000000040c0440040c0440d000000000000000000000000000000000000000000000000000000000000000000803f000000000000000008fc622514fc622514fc62250000000000000000505f211a00000000000000000101000038e7e706480f00000d000000260200006d010000b400000000000000de42b905000000009b51d46e0000000004000000ffffffff0000000000000000000000000000000000000000000000000000000000000000000000000000000000000000000000004db1a28700000000ffffffffffffffff0400000000000000ffffffff00000000000000000000000019000000a222d40500000000e451d4050000000004000000ffffffff000000000000000000000000000000000000000000000000000000000000000000000000000000000000000000000000c1b1a28700000000ffffffffffffffff0400000000000000ffffffff00000000000000000000000000a0ba4401000000a89664024a0f0000100ecd0f100fcd0f070000000700000001000000000000000000000000000000000000000800000000000001000000000060c3440060c3440e000000000000000000000000000000000000000000000000000000000000000000803f0000000000000000e8f76225f4f76225f4f762250000000000000000505f211a00000000000000000101000038e7e706490f00000e000000260200006d010000b4000000000000004643b905000000000350d46e0000000004000000ffffffff000000000000000000000000000000000000000000000000000000000000000000000000000000000000000000000000e5b0a28700000000ffffffffffffffff0400000000000000ffffffff00000000000000000000000019000000ca20d405000000008c53d4050000000004000000ffffffff00000000000000000000000000000000000000000000000000000000000000000000000000000000000000000000000059b3a28700000000ffffffffffffffff0400000000000000ffffffff00000000000000000000000000a0bd4401000000a89664024b0f000050f7cc0f90f7cc0f070000000700000001000000000000000000000000000000000000000800000000000001000000000020c6440020c6440f000000000000000000000000000000000000000000000000000000000000000000803f000000000000000048f7622554f7622554f762250000000000000000505f211a00000000000000000101000038e7e7064a0f00000f000000580200008b010000c800000004000000ee01d70500000000a852d41c0000000004000000ffffffff0000000000000000000000000000000000000000000000000000000000000000000000000000000000000000000000007db2a28700000000ffffffffffffffff0400000000000000ffffffff000000000000000000000000000000007221a905000000003752d4ed0000000004000000ffffffff000000000000000000000000000000000000000000000000000000000000000000000000000000000000000000000000f1b2a28700000000ffffffffffffffff0400000000000000ffffffff0000000000000000000000000060c04401000000</t>
  </si>
  <si>
    <t>#62|CarDef_Corvette_C7|4348454154454E47494E450300000038194D2600000000E8170000a89664024c0f0000100ecd0f900ecd0f000000000700000001000000000000000000000000000000000000000800000000000001000000000080a7440080a74401000000000000000000000000000000000000000000000000000000000000000000803f000000000400000038fa622544fa622544fa622500000000000000005053211a00000000000000000101000050c5f30dffffffff01000000fa000000a500000055000000000000003ed7db05000000007804d4780000000004000000ffffffff0000000000000000000000000000000000000000000000000000000000000000000000000000000000000000000000002de7a28700000000ffffffffffffffff0400000000000000ffffffff000000000000000000000000190000008274d40500000000c407d4050000000004000000ffffffff000000000000000000000000000000000000000000000000000000000000000000000000000000000000000000000000a1e7a28700000000ffffffffffffffff0400000000000000ffffffff0000000000000000000000000080a74400000000a89664024d0f0000d001cd0f1002cd0f060000000700000001000000000000000000000000000000000000000800000000000001000000000020ac440020ac4402000000000000000000000000000000000000000000000000000000000000000000803f000000000400000098fa6225a4fa6225a4fa622500000000000000005053211a00000000000000000101000050c5f30d4c0f000002000000fa000000a50000005500000000000000a6d5db0500000000e006d4780000000004000000ffffffff000000000000000000000000000000000000000000000000000000000000000000000000000000000000000000000000c5e6a28700000000ffffffffffffffff0400000000000000ffffffff000000000000000000000000190000002a75d405000000006c06d4050000000004000000ffffffff00000000000000000000000000000000000000000000000000000000000000000000000000000000000000000000000039e1a28700000000ffffffffffffffff0400000000000000ffffffff00000000000000000000000000c0a84400000000a89664024e0f000010ffcc0f1000cd0f070000000700000001000000000000000000000000000000000000000800000000000001000000000060ad440060ad4403000000000000000000000000000000000000000000000000000000000000000000803f000000000400000078fa622584fa622584fa622500000000000000005053211a00000000000000000101000050c5f30d4d0f0000030000002c010000c80000006400000000000000ce33cb05000000008800d4ff0000000004000000ffffffff0000000000000000000000000000000000000000000000000000000000000000000000000000000000000000000000005de0a28700000000ffffffffffffffff0400000000000000ffffffff000000000000000000000000190000005273d405000000001400d4050000000004000000ffffffff000000000000000000000000000000000000000000000000000000000000000000000000000000000000000000000000d1e0a28700000000ffffffffffffffff0400000000000000ffffffff0000000000000000000000000000aa4401000000a89664024f0f0000d0facc0f10fbcc0f0000000007000000010000000000000000000000000000000000000008000000000000010000000000a0ae4400a0ae4404000000000000000000000000000000000000000000000000000000000000000000803f000000000200000018fc622524fc622524fc622500000000000000005053211a00000000000000000101000050c5f30d4e0f0000040000002c010000c800000064000000050000007678d40500000000300394050000000004000000ffffffff000000000000000000000000000000000000000000000000000000000000000000000000000000000000000000000000f5e3a28700000000ffffffffffffffff0400000001000000ffffffff00000000000000000000000000000000fa31cb0500000000bc02d4ff0000000004000000ffffffff00000000000000000000000000000000000000000000000000000000000000000000000000000000000000000000000069e2a28700000000ffffffffffffffff0400000000000000ffffffff0000000000000000000000000040ab4401000000a8966402500f000010ffcc0f50ffcc0f060000000700000001000000000000000000000000000000000000000800000000000001000000000060b3440060b34405000000000000000000000000000000000000000000000000000000000000000000803f000000000200000038fb622544fb622544fb622500000000000000005053211a00000000000000000101000050c5f30d4f0f0000050000005e010000e600000073000000000000009eaefa0500000000d93dd4720000000004000000ffffffff0000000000000000000000000000000000000000000000000000000000000000000000000000000000000000000000008ddda28700000000ffffffffffffffff0400000000000000ffffffff00000000000000000000000019000000624ed40500000000243dd4050000000004000000ffffffff00000000000000000000000000000000000000000000000000000000000000000000000000000000000000000000000001dca28700000000ffffffffffffffff0400000000000000ffffffff0000000000000000000000000080ac4401000000a8966402510f000050c6cc0fd0c6cc0f000000000700000001000000000000000000000000000000000000000800000000000001000000000040b2440040b24406000000000000000000000000000000000000000000000000000000000000000000803f000000000200000058fc622564fc622564fc622500000000000000005053211a00000000000000000101000050c5f30d500f0000060000005e010000e6000000730000000000000006affa0500000000413cd4720000000004000000ffffffff00000000000000000000000000000000000000000000000000000000000000000000000000000000000000000000000025dfa28700000000ffffffffffffffff0400000000000000ffffffff000000000000000000000000190000008a4cd40500000000cc3fd4050000000004000000ffffffff00000000000000000000000000000000000000000000000000000000000000000000000000000000000000000000000099dfa28700000000ffffffffffffffff0400000000000000ffffffff00000000000000000000000000e0ad4401000000a8966402520f000010c9cc0f50c9cc0f000000000700000001000000000000000000000000000000000000000800000000000001000000000000b4440000b44407000000000000000000000000000000000000000000000000000000000000000000803f000000000200000008fd622514fd622514fd622500000000000000005053211a00000000000000000101000050c5f30d510f00000700000090010000090100008200000000000000aecdea0500000000e93ed4f10000000004000000ffffffff000000000000000000000000000000000000000000000000000000000000000000000000000000000000000000000000bddea28700000000ffffffffffffffff0400000000000000ffffffff00000000000000000000000019000000324dd40500000000743ed4050000000004000000ffffffff00000000000000000000000000000000000000000000000000000000000000000000000000000000000000000000000031d9a28700000000ffffffffffffffff0400000000000000ffffffff00000000000000000000000000a0af4401000000a8966402530f0000d0c3cc0f50c4cc0f0700000007000000010000000000000000000000000000000000000008000000000000010000000000c0b54400c0b54408000000000000000000000000000000000000000000000000000000000000000000803f000000000100000068fc622574fc622574fc622500000000000000005053211a00000000000000000101000050c5f30d520f00000800000090010000090100008200000005000000d643d40500000000903894050000000004000000ffffffff00000000000000000000000000000000000000000000000000000000000000000000000000000000000000000000000055d8a28700000000ffffffffffffffff040000000e000000ffffffff000000000000000000000000000000005acbea05000000001d38d4f10000000004000000ffffffff000000000000000000000000000000000000000000000000000000000000000000000000000000000000000000000000c9d8a28700000000ffffffffffffffff0400000000000000ffffffff0000000000000000000000000060b14401000000a8966402540f000050f7cc0fd0f7cc0f0000000007000000010000000000000000000000000000000000000008000000000000010000000000a0b74400a0b74409000000000000000000000000000000000000000000000000000000000000000000803f000000000100000088fc622594fc622594fc622500000000000000005053211a00000000000000000101000050c5f30d530f000009000000c20100002701000096000000000000007e689a05000000003a3bd4740000000004000000ffffffff000000000000000000000000000000000000000000000000000000000000000000000000000000000000000000000000eddba28700000000ffffffffffffffff0400000000000000ffffffff00000000000000000000000019000000c249d40500000000843ad4050000000004000000ffffffff00000000000000000000000000000000000000000000000000000000000000000000000000000000000000000000000061daa28700000000ffffffffffffffff0400000000000000ffffffff0000000000000000000000000020b34401000000a8966402550f0000d001cd0f5002cd0f060000000700000001000000000000000000000000000000000000000800000000000001000000000020bc440020bc440a000000000000000000000000000000000000000000000000000000000000000000803f0000000001000000b8fc6225c4fc6225c4fc622500000000000000005053211a00000000000000000101000050c5f30d540f00000a000000c2010000270100009600000000000000e6669a0500000000a235d4740000000004000000ffffffff00000000000000000000000000000000000000000000000000000000000000000000000000000000000000000000000085d5a28700000000ffffffffffffffff0400000000000000ffffffff000000000000000000000000190000006a46d405000000002c35d4050000000004000000ffffffff000000000000000000000000000000000000000000000000000000000000000000000000000000000000000000000000f9d5a28700000000ffffffffffffffff0400000000000000ffffffff00000000000000000000000000e0b44401000000a8966402560f000050f3cc0f90f3cc0f000000000700000001000000000000000000000000000000000000000800000000000001000000000020bc440020bc440b000000000000000000000000000000000000000000000000000000000000000000803f000000000100000078fc622584fc622584fc622500000000000000005053211a00000000000000000101000050c5f30d550f00000b000000f40100004a010000a5000000000000000e878905000000004a34d4eb0000000004000000ffffffff0000000000000000000000000000000000000000000000000000000000000000000000000000000000000000000000001dd7a28700000000ffffffffffffffff0400000000000000ffffffff000000000000000000000000190000009244d40500000000d437d4050000000004000000ffffffff00000000000000000000000000000000000000000000000000000000000000000000000000000000000000000000000091d7a28700000000ffffffffffffffff0400000000000000ffffffff00000000000000000000000000a0b64401000000a8966402570f0000d001cd0f1002cd0f070000000700000001000000000000000000000000000000000000000800000000000001000000000020bf440020bf440c000000000000000000000000000000000000000000000000000000000000000000803f0000000000000000d8fc6225e4fc6225e4fc622500000000000000005053211a00000000000000000101000050c5f30d560f00000c000000f40100004a010000a500000009000000b63dd40500000000f03614060000000004000000ffffffff000000000000000000000000000000000000000000000000000000000000000000000000000000000000000000000000b5d6a28700000000ffffffffffffffff0400000000000000ffffffff000000000000000000000000000000003a858905000000007e36d4eb0000000004000000ffffffff00000000000000000000000000000000000000000000000000000000000000000000000000000000000000000000000029d1a28700000000ffffffffffffffff0400000000000000ffffffff0000000000000000000000000080b94401000000a8966402580f000050f7cc0f90f7cc0f060000000700000001000000000000000000000000000000000000000800000000000001000000000000c2440000c2440d000000000000000000000000000000000000000000000000000000000000000000803f000000000000000018fd622524fd622524fd622500000000000000005053211a00000000000000000101000050c5f30d570f00000d000000260200006d010000b400000000000000de23b905000000009b30d46e0000000004000000ffffffff0000000000000000000000000000000000000000000000000000000000000000000000000000000000000000000000004dd0a28700000000ffffffffffffffff0400000000000000ffffffff00000000000000000000000019000000a243d40500000000e430d4050000000004000000ffffffff000000000000000000000000000000000000000000000000000000000000000000000000000000000000000000000000c1d0a28700000000ffffffffffffffff0400000000000000ffffffff0000000000000000000000000060bc4401000000a8966402590f000050c6cc0f90c6cc0f000000000700000001000000000000000000000000000000000000000800000000000001000000000000c5440000c5440e000000000000000000000000000000000000000000000000000000000000000000803f0000000000000000e8f86225f4f86225f4f8622500000000000000005053211a00000000000000000101000050c5f30d580f00000e000000260200006d010000b4000000000000004620b905000000000333d46e0000000004000000ffffffff000000000000000000000000000000000000000000000000000000000000000000000000000000000000000000000000e5d3a28700000000ffffffffffffffff0400000000000000ffffffff00000000000000000000000019000000ca41d405000000008c32d4050000000004000000ffffffff00000000000000000000000000000000000000000000000000000000000000000000000000000000000000000000000059d2a28700000000ffffffffffffffff0400000000000000ffffffff0000000000000000000000000040bf4401000000a89664025a0f0000d001cd0f5002cd0f0600000007000000010000000000000000000000000000000000000008000000000000010000000000e0c74400e0c7440f000000000000000000000000000000000000000000000000000000000000000000803f0000000000000000f8f8622504f9622504f9622500000000000000005053211a00000000000000000101000050c5f30d590f00000f000000580200008b010000c800000004000000ee7ed70500000000a82dd41c0000000004000000ffffffff0000000000000000000000000000000000000000000000000000000000000000000000000000000000000000000000007dcda28700000000ffffffffffffffff0400000000000000ffffffff00000000000000000000000000000000725ea90500000000372dd4ed0000000004000000ffffffff000000000000000000000000000000000000000000000000000000000000000000000000000000000000000000000000f1cda28700000000ffffffffffffffff0400000000000000ffffffff0000000000000000000000000000c24401000000</t>
  </si>
  <si>
    <t>#63|CarDef_SavageRivale_Roadyacht|4348454154454E47494E450300000038574D2600000000E8170000a89664025b0f00005011cd0f9011cd0f000000000700000001000000000000000000000000000000000000000800000000000001000000000040a8440040a84401000000000000000000000000000000000000000000000000000000000000000000803f000000000400000078fb622584fb622584fb62250000000000000000d0c7211a00000000000000000101000050c9c90fffffffff01000000fa000000a500000055000000000000003e99db0500000000784ad4780000000004000000ffffffff0000000000000000000000000000000000000000000000000000000000000000000000000000000000000000000000002da5a28700000000ffffffffffffffff0400000000000000ffffffff000000000000000000000000190000008236d40500000000c445d4050000000004000000ffffffff000000000000000000000000000000000000000000000000000000000000000000000000000000000000000000000000a1a5a28700000000ffffffffffffffff0400000000000000ffffffff0000000000000000000000000040a84400000000a89664025c0f000010ffcc0fd0ffcc0f070000000700000001000000000000000000000000000000000000000800000000000001000000000040ad440040ad4402000000000000000000000000000000000000000000000000000000000000000000803f000000000400000088fb622594fb622594fb62250000000000000000d0c7211a00000000000000000101000050c9c90f5b0f0000020000002c010000c80000006400000000000000a677cb0500000000e044d4ff0000000004000000ffffffff000000000000000000000000000000000000000000000000000000000000000000000000000000000000000000000000c5a4a28700000000ffffffffffffffff0400000000000000ffffffff000000000000000000000000190000002a37d405000000006c44d4050000000004000000ffffffff00000000000000000000000000000000000000000000000000000000000000000000000000000000000000000000000039a7a28700000000ffffffffffffffff0400000000000000ffffffff00000000000000000000000000e0a94400000000a89664025d0f000050c6cc0f90c6cc0f0600000007000000010000000000000000000000000000000000000008000000000000010000000000e0ae4400e0ae4403000000000000000000000000000000000000000000000000000000000000000000803f0000000004000000a8fb6225b4fb6225b4fb62250000000000000000d0c7211a00000000000000000101000050c9c90f5c0f0000030000002c010000c80000006400000000000000ce75cb05000000008846d4ff0000000004000000ffffffff0000000000000000000000000000000000000000000000000000000000000000000000000000000000000000000000005da6a28700000000ffffffffffffffff0400000000000000ffffffff000000000000000000000000190000005235d405000000001446d4050000000004000000ffffffff000000000000000000000000000000000000000000000000000000000000000000000000000000000000000000000000d1a6a28700000000ffffffffffffffff0400000000000000ffffffff0000000000000000000000000080ab4401000000a89664025e0f000050f7cc0f90f7cc0f0000000007000000010000000000000000000000000000000000000008000000000000010000000000a0b04400a0b04404000000000000000000000000000000000000000000000000000000000000000000803f0000000002000000b8fb6225c4fb6225c4fb62250000000000000000d0c7211a00000000000000000101000050c9c90f5d0f0000040000005e010000e60000007300000005000000763ad40500000000304194050000000004000000ffffffff000000000000000000000000000000000000000000000000000000000000000000000000000000000000000000000000f5a1a28700000000ffffffffffffffff0400000001000000ffffffff00000000000000000000000000000000fad3fa0500000000bd40d4720000000004000000ffffffff00000000000000000000000000000000000000000000000000000000000000000000000000000000000000000000000069a0a28700000000ffffffffffffffff0400000000000000ffffffff0000000000000000000000000020ad4401000000a89664025f0f0000d0c3cc0f90c4cc0f0700000007000000010000000000000000000000000000000000000008000000000000010000000000c0b54400c0b54405000000000000000000000000000000000000000000000000000000000000000000803f0000000002000000a8fc6225b4fc6225b4fc62250000000000000000d0c7211a00000000000000000101000050c9c90f5e0f000005000000900100000901000082000000000000009eb0ea0500000000d943d4f10000000004000000ffffffff0000000000000000000000000000000000000000000000000000000000000000000000000000000000000000000000008da3a28700000000ffffffffffffffff0400000000000000ffffffff000000000000000000000000190000006230d405000000002443d4050000000004000000ffffffff00000000000000000000000000000000000000000000000000000000000000000000000000000000000000000000000001a2a28700000000ffffffffffffffff0400000000000000ffffffff00000000000000000000000000c0ae4401000000a8966402600f0000d001cd0f1002cd0f0000000007000000010000000000000000000000000000000000000008000000000000010000000000c0b44400c0b44406000000000000000000000000000000000000000000000000000000000000000000803f0000000002000000c8fc6225d4fc6225d4fc62250000000000000000d0c7211a00000000000000000101000050c9c90f5f0f0000060000009001000009010000820000000000000006b1ea05000000004142d4f10000000004000000ffffffff000000000000000000000000000000000000000000000000000000000000000000000000000000000000000000000000259da28700000000ffffffffffffffff0400000000000000ffffffff000000000000000000000000190000008a0ed40500000000cc7dd4050000000004000000ffffffff000000000000000000000000000000000000000000000000000000000000000000000000000000000000000000000000999da28700000000ffffffffffffffff0400000000000000ffffffff0000000000000000000000000060b04401000000a8966402610f000050cbcc0fd0cbcc0f070000000700000001000000000000000000000000000000000000000800000000000001000000000020b7440020b74407000000000000000000000000000000000000000000000000000000000000000000803f000000000200000078fd622584fd622584fd62250000000000000000d0c7211a00000000000000000101000050c9c90f600f000007000000c2010000270100009600000000000000ae2f9a0500000000ea7cd4740000000004000000ffffffff000000000000000000000000000000000000000000000000000000000000000000000000000000000000000000000000bd9ca28700000000ffffffffffffffff0400000000000000ffffffff00000000000000000000000019000000320fd40500000000747cd4050000000004000000ffffffff000000000000000000000000000000000000000000000000000000000000000000000000000000000000000000000000319fa28700000000ffffffffffffffff0400000000000000ffffffff00000000000000000000000000a0b24401000000a8966402620f000010ffcc0f90ffcc0f060000000700000001000000000000000000000000000000000000000800000000000001000000000060b9440060b94408000000000000000000000000000000000000000000000000000000000000000000803f0000000001000000c8fd6225d4fd6225d4fd62250000000000000000d0c7211a00000000000000000101000050c9c90f610f000008000000f40100004a010000a500000005000000d605d40500000000907e94050000000004000000ffffffff000000000000000000000000000000000000000000000000000000000000000000000000000000000000000000000000559ea28700000000ffffffffffffffff040000000e000000ffffffff000000000000000000000000000000005acd8905000000001e7ed4eb0000000004000000ffffffff000000000000000000000000000000000000000000000000000000000000000000000000000000000000000000000000c99ea28700000000ffffffffffffffff0400000000000000ffffffff00000000000000000000000000e0b44401000000a8966402630f00001009cd0f9009cd0f0000000007000000010000000000000000000000000000000000000008000000000000010000000000c0bb4400c0bb4409000000000000000000000000000000000000000000000000000000000000000000803f0000000001000000d8fd6225e4fd6225e4fd62250000000000000000d0c7211a00000000000000000101000050c9c90f620f000009000000f40100004a010000a5000000000000007eca8905000000003a79d4eb0000000004000000ffffffff000000000000000000000000000000000000000000000000000000000000000000000000000000000000000000000000ed99a28700000000ffffffffffffffff0400000000000000ffffffff00000000000000000000000019000000c20bd405000000008478d4050000000004000000ffffffff0000000000000000000000000000000000000000000000000000000000000000000000000000000000000000000000006198a28700000000ffffffffffffffff0400000000000000ffffffff0000000000000000000000000020b74401000000a8966402640f000050cbcc0f90cbcc0f0700000007000000010000000000000000000000000000000000000008000000000000010000000000c0c04400c0c0440a000000000000000000000000000000000000000000000000000000000000000000803f000000000100000018fe622524fe622524fe62250000000000000000d0c7211a00000000000000000101000050c9c90f630f00000a000000260200006d010000b400000000000000e668b90500000000a37bd46e0000000004000000ffffffff000000000000000000000000000000000000000000000000000000000000000000000000000000000000000000000000859ba28700000000ffffffffffffffff0400000000000000ffffffff000000000000000000000000190000006a08d405000000002c7bd4050000000004000000ffffffff000000000000000000000000000000000000000000000000000000000000000000000000000000000000000000000000f99ba28700000000ffffffffffffffff0400000000000000ffffffff0000000000000000000000000060b94401000000a8966402650f0000d001cd0f1002cd0f000000000700000001000000000000000000000000000000000000000800000000000001000000000040c1440040c1440b000000000000000000000000000000000000000000000000000000000000000000803f0000000001000000f8fd622504fe622504fe62250000000000000000d0c7211a00000000000000000101000050c9c90f640f00000b000000580200008b010000c8000000000000000e09a905000000004b7ad4ed0000000004000000ffffffff0000000000000000000000000000000000000000000000000000000000000000000000000000000000000000000000001d95a28700000000ffffffffffffffff0400000000000000ffffffff000000000000000000000000190000009206d40500000000d475d4050000000004000000ffffffff0000000000000000000000000000000000000000000000000000000000000000000000000000000000000000000000009195a28700000000ffffffffffffffff0400000000000000ffffffff00000000000000000000000000a0bb4401000000a8966402660f000090c1cc0fd0c1cc0f000000000700000001000000000000000000000000000000000000000800000000000001000000000020c6440020c6440c000000000000000000000000000000000000000000000000000000000000000000803f000000000000000028fd622534fd622534fd62250000000000000000d0c7211a00000000000000000101000050c9c90f650f00000c000000580200008b010000c800000009000000b6a7d40500000000f074d4000000000004000000ffffffff000000000000000000000000000000000000000000000000000000000000000000000000000000000000000000000000b594a28700000000ffffffffffffffff0400000000000000ffffffff000000000000000000000000000000003a07a905000000007f74d4ed0000000004000000ffffffff0000000000000000000000000000000000000000000000000000000000000000000000000000000000000000000000002997a28700000000ffffffffffffffff0400000000000000ffffffff0000000000000000000000000060c04401000000a8966402670f000050f7cc0fd0f7cc0f070000000700000001000000000000000000000000000000000000000800000000000001000000000000cb440000cb440d000000000000000000000000000000000000000000000000000000000000000000803f0000000000000000b8fd6225c4fd6225c4fd62250000000000000000d0c7211a00000000000000000101000050c9c90f660f00000d0000008a020000ae010000d700000000000000dea55805000000009c76d4600000000004000000ffffffff0000000000000000000000000000000000000000000000000000000000000000000000000000000000000000000000004d96a28700000000ffffffffffffffff0400000000000000ffffffff00000000000000000000000019000000a205d40500000000e476d4050000000004000000ffffffff000000000000000000000000000000000000000000000000000000000000000000000000000000000000000000000000c196a28700000000ffffffffffffffff0400000000000000ffffffff0000000000000000000000000020c54401000000a8966402680f000010c9cc0f50c9cc0f0600000007000000010000000000000000000000000000000000000008000000000000010000000000e0cf4400e0cf440e000000000000000000000000000000000000000000000000000000000000000000803f000000000000000018f9622524f9622524f962250000000000000000d0c7211a00000000000000000101000050c9c90f670f00000e000000bc020000cc010000e60000000000000046424805000000000471d4e70000000004000000ffffffff000000000000000000000000000000000000000000000000000000000000000000000000000000000000000000000000e591a28700000000ffffffffffffffff0400000000000000ffffffff00000000000000000000000019000000ca03d405000000008c70d4050000000004000000ffffffff0000000000000000000000000000000000000000000000000000000000000000000000000000000000000000000000005990a28700000000ffffffffffffffff0400000000000000ffffffff00000000000000000000000000e0c94401000000a8966402690f000090c1cc0f10c2cc0f0700000007000000010000000000000000000000000000000000000008000000000000010000000000c0d44400c0d4440f000000000000000000000000000000000000000000000000000000000000000000803f0000000000000000e8f96225f4f96225f4f962250000000000000000d0c7211a00000000000000000101000050c9c90f680f00000f000000bc020000cc010000e600000004000000ee20d70500000000a873d41c0000000004000000ffffffff0000000000000000000000000000000000000000000000000000000000000000000000000000000000000000000000007d93a28700000000ffffffffffffffff0400000000000000ffffffff0000000000000000000000000000000072404805000000003073d4e70000000004000000ffffffff000000000000000000000000000000000000000000000000000000000000000000000000000000000000000000000000f193a28700000000ffffffffffffffff0400000000000000ffffffff0000000000000000000000000080ce4401000000</t>
  </si>
  <si>
    <t>#64|CarDef_FerrariFF|4348454154454E47494E450300000038FA4C2600000000E8170000a89664026a0f0000d001cd0f5002cd0f000000000700000001000000000000000000000000000000000000000800000000000001000000000080a7440080a74401000000000000000000000000000000000000000000000000000000000000000000803f000000000400000028fc622534fc622534fc6225000000000000000010ba211a00000000000000000101000090b0a20dffffffff01000000fa000000a500000055000000000000003e34da050000000078e7d5780000000004000000ffffffff0000000000000000000000000000000000000000000000000000000000000000000000000000000000000000000000002d06a38700000000ffffffffffffffff0400000000000000ffffffff000000000000000000000000190000008295d50500000000c4e6d5050000000004000000ffffffff000000000000000000000000000000000000000000000000000000000000000000000000000000000000000000000000a106a38700000000ffffffffffffffff0400000000000000ffffffff0000000000000000000000000080a74400000000a89664026b0f0000d001cd0f1002cd0f0700000007000000010000000000000000000000000000000000000008000000000000010000000000e0ac4400e0ac4402000000000000000000000000000000000000000000000000000000000000000000803f0000000004000000e8fc6225f4fc6225f4fc6225000000000000000010ba211a00000000000000000101000090b0a20d6a0f0000020000002c010000c80000006400000000000000a6d2ca0500000000e0e1d5ff0000000004000000ffffffff000000000000000000000000000000000000000000000000000000000000000000000000000000000000000000000000c501a38700000000ffffffffffffffff0400000000000000ffffffff000000000000000000000000190000002a92d505000000006ce1d5050000000004000000ffffffff0000000000000000000000000000000000000000000000000000000000000000000000000000000000000000000000003900a38700000000ffffffffffffffff0400000000000000ffffffff0000000000000000000000000080a94400000000a89664026c0f000050cbcc0f90cbcc0f0600000007000000010000000000000000000000000000000000000008000000000000010000000000e0ae4400e0ae4403000000000000000000000000000000000000000000000000000000000000000000803f000000000400000038fc622544fc622544fc6225000000000000000010ba211a00000000000000000101000090b0a20d6b0f0000030000002c010000c80000006400000000000000ced0ca050000000088e3d5ff0000000004000000ffffffff0000000000000000000000000000000000000000000000000000000000000000000000000000000000000000000000005d03a38700000000ffffffffffffffff0400000000000000ffffffff000000000000000000000000190000005290d5050000000014e3d5050000000004000000ffffffff000000000000000000000000000000000000000000000000000000000000000000000000000000000000000000000000d103a38700000000ffffffffffffffff0400000000000000ffffffff0000000000000000000000000080ab4401000000a89664026d0f000010c9cc0f50c9cc0f000000000700000001000000000000000000000000000000000000000800000000000001000000000000b1440000b14404000000000000000000000000000000000000000000000000000000000000000000803f000000000200000048fc622554fc622554fc6225000000000000000010ba211a00000000000000000101000090b0a20d6c0f0000040000005e010000e600000073000000050000007699d5050000000030e295050000000004000000ffffffff000000000000000000000000000000000000000000000000000000000000000000000000000000000000000000000000f502a38700000000ffffffffffffffff0400000001000000ffffffff00000000000000000000000000000000fa8efa0500000000bd1dd4720000000004000000ffffffff00000000000000000000000000000000000000000000000000000000000000000000000000000000000000000000000069fda28700000000ffffffffffffffff0400000000000000ffffffff0000000000000000000000000080ad4401000000a89664026e0f000050c6cc0fd0c6cc0f060000000700000001000000000000000000000000000000000000000800000000000001000000000080b6440080b64405000000000000000000000000000000000000000000000000000000000000000000803f000000000200000088fd622594fd622594fd6225000000000000000010ba211a00000000000000000101000090b0a20d6d0f000005000000900100000901000082000000000000009eefea0500000000d91cd4f10000000004000000ffffffff0000000000000000000000000000000000000000000000000000000000000000000000000000000000000000000000008dfca28700000000ffffffffffffffff0400000000000000ffffffff00000000000000000000000019000000626fd40500000000241cd4050000000004000000ffffffff00000000000000000000000000000000000000000000000000000000000000000000000000000000000000000000000001ffa28700000000ffffffffffffffff0400000000000000ffffffff0000000000000000000000000080af4401000000a89664026f0f00005011cd0fd011cd0f0000000007000000010000000000000000000000000000000000000008000000000000010000000000c0b54400c0b54406000000000000000000000000000000000000000000000000000000000000000000803f0000000002000000e8fd6225f4fd6225f4fd6225000000000000000010ba211a00000000000000000101000090b0a20d6e0f0000060000009001000009010000820000000000000006ecea0500000000411fd4f10000000004000000ffffffff00000000000000000000000000000000000000000000000000000000000000000000000000000000000000000000000025fea28700000000ffffffffffffffff0400000000000000ffffffff000000000000000000000000190000008a6dd40500000000cc1ed4050000000004000000ffffffff00000000000000000000000000000000000000000000000000000000000000000000000000000000000000000000000099fea28700000000ffffffffffffffff0400000000000000ffffffff0000000000000000000000000060b14401000000a8966402700f000010ffcc0f90ffcc0f0000000007000000010000000000000000000000000000000000000008000000000000010000000000a0b84400a0b84407000000000000000000000000000000000000000000000000000000000000000000803f000000000200000068fd622574fd622574fd6225000000000000000010ba211a00000000000000000101000090b0a20d6f0f000007000000c2010000270100009600000000000000ae4a9a0500000000ea19d4740000000004000000ffffffff000000000000000000000000000000000000000000000000000000000000000000000000000000000000000000000000bdf9a28700000000ffffffffffffffff0400000000000000ffffffff00000000000000000000000019000000326ad405000000007419d4050000000004000000ffffffff00000000000000000000000000000000000000000000000000000000000000000000000000000000000000000000000031f8a28700000000ffffffffffffffff0400000000000000ffffffff0000000000000000000000000020b44401000000a8966402710f000050f3cc0fd0f3cc0f070000000700000001000000000000000000000000000000000000000800000000000001000000000080bb440080bb4408000000000000000000000000000000000000000000000000000000000000000000803f000000000100000058fe622564fe622564fe6225000000000000000010ba211a00000000000000000101000090b0a20d700f000008000000f40100004a010000a500000005000000d660d40500000000901b94050000000004000000ffffffff00000000000000000000000000000000000000000000000000000000000000000000000000000000000000000000000055fba28700000000ffffffffffffffff040000000e000000ffffffff000000000000000000000000000000005aa88905000000001e1bd4eb0000000004000000ffffffff000000000000000000000000000000000000000000000000000000000000000000000000000000000000000000000000c9fba28700000000ffffffffffffffff0400000000000000ffffffff00000000000000000000000000e0b64401000000a8966402720f0000100ecd0f500ecd0f000000000700000001000000000000000000000000000000000000000800000000000001000000000040be440040be4409000000000000000000000000000000000000000000000000000000000000000000803f000000000100000068fe622574fe622574fe6225000000000000000010ba211a00000000000000000101000090b0a20d710f000009000000f40100004a010000a5000000000000007ea98905000000003a1ad4eb0000000004000000ffffffff000000000000000000000000000000000000000000000000000000000000000000000000000000000000000000000000edfaa28700000000ffffffffffffffff0400000000000000ffffffff00000000000000000000000019000000c266d405000000008415d4050000000004000000ffffffff00000000000000000000000000000000000000000000000000000000000000000000000000000000000000000000000061f5a28700000000ffffffffffffffff0400000000000000ffffffff00000000000000000000000000a0b94401000000a8966402730f0000d001cd0f1002cd0f0600000007000000010000000000000000000000000000000000000008000000000000010000000000e0c34400e0c3440a000000000000000000000000000000000000000000000000000000000000000000803f0000000001000000c8fe6225d4fe6225d4fe6225000000000000000010ba211a00000000000000000101000090b0a20d720f00000a000000260200006d010000b400000000000000e607b90500000000a314d46e0000000004000000ffffffff00000000000000000000000000000000000000000000000000000000000000000000000000000000000000000000000085f4a28700000000ffffffffffffffff0400000000000000ffffffff000000000000000000000000190000006a67d405000000002c14d4050000000004000000ffffffff000000000000000000000000000000000000000000000000000000000000000000000000000000000000000000000000f9f4a28700000000ffffffffffffffff0400000000000000ffffffff0000000000000000000000000060bc4401000000a8966402740f000090c1cc0fd0c1cc0f0000000007000000010000000000000000000000000000000000000008000000000000010000000000c0c44400c0c4440b000000000000000000000000000000000000000000000000000000000000000000803f000000000100000098fe6225a4fe6225a4fe6225000000000000000010ba211a00000000000000000101000090b0a20d730f00000b000000580200008b010000c8000000000000000e64a905000000004b17d4ed0000000004000000ffffffff0000000000000000000000000000000000000000000000000000000000000000000000000000000000000000000000001df6a28700000000ffffffffffffffff0400000000000000ffffffff000000000000000000000000190000009265d40500000000d416d4050000000004000000ffffffff00000000000000000000000000000000000000000000000000000000000000000000000000000000000000000000000091f6a28700000000ffffffffffffffff0400000000000000ffffffff0000000000000000000000000000bf4401000000a8966402750f00005011cd0f9011cd0f000000000700000001000000000000000000000000000000000000000800000000000001000000000060c9440060c9440c000000000000000000000000000000000000000000000000000000000000000000803f0000000000000000a8fe6225b4fe6225b4fe6225000000000000000010ba211a00000000000000000101000090b0a20d740f00000c000000580200008b010000c800000009000000b6c2d40500000000f011d4000000000004000000ffffffff000000000000000000000000000000000000000000000000000000000000000000000000000000000000000000000000b5f1a28700000000ffffffffffffffff0400000000000000ffffffff000000000000000000000000000000003a62a905000000007f11d4ed0000000004000000ffffffff00000000000000000000000000000000000000000000000000000000000000000000000000000000000000000000000029f0a28700000000ffffffffffffffff0400000000000000ffffffff0000000000000000000000000080c34401000000a8966402760f000050f3cc0f90f3cc0f070000000700000001000000000000000000000000000000000000000800000000000001000000000000ce440000ce440d000000000000000000000000000000000000000000000000000000000000000000803f0000000000000000e8fe6225f4fe6225f4fe6225000000000000000010ba211a00000000000000000101000090b0a20d750f00000d0000008a020000ae010000d700000000000000dec05805000000009c13d4600000000004000000ffffffff0000000000000000000000000000000000000000000000000000000000000000000000000000000000000000000000004df3a28700000000ffffffffffffffff0400000000000000ffffffff00000000000000000000000019000000a260d40500000000e413d4050000000004000000ffffffff000000000000000000000000000000000000000000000000000000000000000000000000000000000000000000000000c1f3a28700000000ffffffffffffffff0400000000000000ffffffff0000000000000000000000000000c84401000000a8966402770f000050f7cc0fd0f7cc0f0600000007000000010000000000000000000000000000000000000008000000000000010000000000a0d24400a0d2440e000000000000000000000000000000000000000000000000000000000000000000803f0000000000000000f8f9622504fa622504fa6225000000000000000010ba211a00000000000000000101000090b0a20d760f00000e000000bc020000cc010000e60000000000000046214805000000000412d4e70000000004000000ffffffff000000000000000000000000000000000000000000000000000000000000000000000000000000000000000000000000e5f2a28700000000ffffffffffffffff0400000000000000ffffffff00000000000000000000000019000000ca7ed405000000008c0dd4050000000004000000ffffffff00000000000000000000000000000000000000000000000000000000000000000000000000000000000000000000000059eda28700000000ffffffffffffffff0400000000000000ffffffff0000000000000000000000000080cc4401000000a8966402780f0000d0facc0fd0fbcc0f060000000700000001000000000000000000000000000000000000000800000000000001000000000000d7440000d7440f000000000000000000000000000000000000000000000000000000000000000000803f000000000000000048fa622554fa622554fa6225000000000000000010ba211a00000000000000000101000090b0a20d770f00000f000000bc020000cc010000e600000004000000ee5fd70500000000a80cd41c0000000004000000ffffffff0000000000000000000000000000000000000000000000000000000000000000000000000000000000000000000000007deca28700000000ffffffffffffffff0400000000000000ffffffff00000000000000000000000000000000723f480500000000300cd4e70000000004000000ffffffff000000000000000000000000000000000000000000000000000000000000000000000000000000000000000000000000f1eca28700000000ffffffffffffffff0400000000000000ffffffff00000000000000000000000000c0d04401000000</t>
  </si>
  <si>
    <t>#65|CarDef_LucraL148|4348454154454E47494E450300000038954D2600000000E8170000a8966402790f0000d0c3cc0f90c4cc0f000000000700000001000000000000000000000000000000000000000800000000000001000000000080a9440080a94401000000000000000000000000000000000000000000000000000000000000000000803f000000000400000048fd622554fd622554fd62250000000000000000509b211a00000000000000000101000038e6e706ffffffff01000000fa000000a500000055000000000000003e5bdb05000000007888d4780000000004000000ffffffff0000000000000000000000000000000000000000000000000000000000000000000000000000000000000000000000002d6ba28700000000ffffffffffffffff0400000000000000ffffffff0000000000000000000000001900000082f8d40500000000c48bd4050000000004000000ffffffff000000000000000000000000000000000000000000000000000000000000000000000000000000000000000000000000a16ba28700000000ffffffffffffffff0400000000000000ffffffff0000000000000000000000000080a94400000000a89664027a0f000050c6cc0f90c6cc0f0000000007000000010000000000000000000000000000000000000008000000000000010000000000c0ae4400c0ae4402000000000000000000000000000000000000000000000000000000000000000000803f000000000400000098fd6225a4fd6225a4fd62250000000000000000509b211a00000000000000000101000038e6e706790f0000020000002c010000c80000006400000000000000a6b9cb0500000000e08ad4ff0000000004000000ffffffff000000000000000000000000000000000000000000000000000000000000000000000000000000000000000000000000c56aa28700000000ffffffffffffffff0400000000000000ffffffff000000000000000000000000190000002af9d405000000006c8ad4050000000004000000ffffffff0000000000000000000000000000000000000000000000000000000000000000000000000000000000000000000000003965a28700000000ffffffffffffffff0400000000000000ffffffff0000000000000000000000000060ab4400000000a89664027b0f000090c1cc0fd0c1cc0f0700000007000000010000000000000000000000000000000000000008000000000000010000000000c0b04400c0b04403000000000000000000000000000000000000000000000000000000000000000000803f000000000400000058fd622564fd622564fd62250000000000000000509b211a00000000000000000101000038e6e7067a0f0000030000002c010000c80000006400000000000000ceb7cb05000000008884d4ff0000000004000000ffffffff0000000000000000000000000000000000000000000000000000000000000000000000000000000000000000000000005d64a28700000000ffffffffffffffff0400000000000000ffffffff0000000000000000000000001900000052f7d405000000001484d4050000000004000000ffffffff000000000000000000000000000000000000000000000000000000000000000000000000000000000000000000000000d164a28700000000ffffffffffffffff0400000000000000ffffffff0000000000000000000000000040ad4401000000a89664027c0f000050cbcc0fd0cbcc0f0000000007000000010000000000000000000000000000000000000008000000000000010000000000a0b24400a0b24404000000000000000000000000000000000000000000000000000000000000000000803f0000000002000000a8fd6225b4fd6225b4fd62250000000000000000509b211a00000000000000000101000038e6e7067b0f0000040000005e010000e6000000730000000500000076fcd40500000000308794050000000004000000ffffffff000000000000000000000000000000000000000000000000000000000000000000000000000000000000000000000000f567a28700000000ffffffffffffffff0400000001000000ffffffff00000000000000000000000000000000fa15fa0500000000bd86d4720000000004000000ffffffff0000000000000000000000000000000000000000000000000000000000000000000000000000000000000000000000006966a28700000000ffffffffffffffff0400000000000000ffffffff0000000000000000000000000020af4401000000a89664027d0f00001009cd0f9009cd0f070000000700000001000000000000000000000000000000000000000800000000000001000000000020b8440020b84405000000000000000000000000000000000000000000000000000000000000000000803f000000000200000008ff622514ff622514ff62250000000000000000509b211a00000000000000000101000038e6e7067c0f000005000000900100000901000082000000000000009e72ea0500000000d981d4f10000000004000000ffffffff0000000000000000000000000000000000000000000000000000000000000000000000000000000000000000000000008d61a28700000000ffffffffffffffff0400000000000000ffffffff0000000000000000000000001900000062f2d405000000002481d4050000000004000000ffffffff0000000000000000000000000000000000000000000000000000000000000000000000000000000000000000000000000160a28700000000ffffffffffffffff0400000000000000ffffffff0000000000000000000000000000b14401000000a89664027e0f000090c1cc0f10c2cc0f000000000700000001000000000000000000000000000000000000000800000000000001000000000040b7440040b74406000000000000000000000000000000000000000000000000000000000000000000803f000000000200000048fe622554fe622554fe62250000000000000000509b211a00000000000000000101000038e6e7067d0f000006000000900100000901000082000000000000000673ea05000000004180d4f10000000004000000ffffffff0000000000000000000000000000000000000000000000000000000000000000000000000000000000000000000000002563a28700000000ffffffffffffffff0400000000000000ffffffff000000000000000000000000190000008af0d40500000000cc83d4050000000004000000ffffffff0000000000000000000000000000000000000000000000000000000000000000000000000000000000000000000000009963a28700000000ffffffffffffffff0400000000000000ffffffff00000000000000000000000000c0b24401000000a89664027f0f00001009cd0f5009cd0f0700000007000000010000000000000000000000000000000000000008000000000000010000000000c0b94400c0b94407000000000000000000000000000000000000000000000000000000000000000000803f000000000200000078fe622584fe622584fe62250000000000000000509b211a00000000000000000101000038e6e7067e0f000007000000c2010000270100009600000000000000aed19a0500000000ea82d4740000000004000000ffffffff000000000000000000000000000000000000000000000000000000000000000000000000000000000000000000000000bd62a28700000000ffffffffffffffff0400000000000000ffffffff0000000000000000000000001900000032f1d405000000007482d4050000000004000000ffffffff000000000000000000000000000000000000000000000000000000000000000000000000000000000000000000000000315da28700000000ffffffffffffffff0400000000000000ffffffff0000000000000000000000000040b54401000000a8966402800f000010c9cc0f90c9cc0f060000000700000001000000000000000000000000000000000000000800000000000001000000000060bc440060bc4408000000000000000000000000000000000000000000000000000000000000000000803f000000000100000088fe622594fe622594fe62250000000000000000509b211a00000000000000000101000038e6e7067f0f000008000000f40100004a010000a500000005000000d6c7d4050000000090bc94050000000004000000ffffffff000000000000000000000000000000000000000000000000000000000000000000000000000000000000000000000000555ca28700000000ffffffffffffffff040000000e000000ffffffff000000000000000000000000000000005a0f8905000000001ebcd4eb0000000004000000ffffffff000000000000000000000000000000000000000000000000000000000000000000000000000000000000000000000000c95ca28700000000ffffffffffffffff0400000000000000ffffffff00000000000000000000000000c0b74401000000a8966402810f0000d0c3cc0f10c4cc0f0000000007000000010000000000000000000000000000000000000008000000000000010000000000e0be4400e0be4409000000000000000000000000000000000000000000000000000000000000000000803f000000000100000068ff622574ff622574ff62250000000000000000509b211a00000000000000000101000038e6e706800f000009000000f40100004a010000a5000000000000007e0c8905000000003abfd4eb0000000004000000ffffffff000000000000000000000000000000000000000000000000000000000000000000000000000000000000000000000000ed5fa28700000000ffffffffffffffff0400000000000000ffffffff00000000000000000000000019000000c2cdd4050000000084bed4050000000004000000ffffffff000000000000000000000000000000000000000000000000000000000000000000000000000000000000000000000000615ea28700000000ffffffffffffffff0400000000000000ffffffff0000000000000000000000000040ba4401000000a8966402820f000010facc0f50facc0f060000000700000001000000000000000000000000000000000000000800000000000001000000000040c4440040c4440a000000000000000000000000000000000000000000000000000000000000000000803f000000000100000078ff622584ff622584ff62250000000000000000509b211a00000000000000000101000038e6e706810f00000a000000260200006d010000b400000000000000e6aab90500000000a3b9d46e0000000004000000ffffffff0000000000000000000000000000000000000000000000000000000000000000000000000000000000000000000000008559a28700000000ffffffffffffffff0400000000000000ffffffff000000000000000000000000190000006acad405000000002cb9d4050000000004000000ffffffff000000000000000000000000000000000000000000000000000000000000000000000000000000000000000000000000f959a28700000000ffffffffffffffff0400000000000000ffffffff00000000000000000000000000c0bc4401000000a8966402830f00005011cd0f9011cd0f000000000700000001000000000000000000000000000000000000000800000000000001000000000040c5440040c5440b000000000000000000000000000000000000000000000000000000000000000000803f000000000100000088ff622594ff622594ff62250000000000000000509b211a00000000000000000101000038e6e706820f00000b000000580200008b010000c8000000000000000ecba905000000004bb8d4ed0000000004000000ffffffff0000000000000000000000000000000000000000000000000000000000000000000000000000000000000000000000001d5ba28700000000ffffffffffffffff0400000000000000ffffffff0000000000000000000000001900000092c8d40500000000d4bbd4050000000004000000ffffffff000000000000000000000000000000000000000000000000000000000000000000000000000000000000000000000000915ba28700000000ffffffffffffffff0400000000000000ffffffff0000000000000000000000000080bf4401000000a8966402840f000050f7cc0f90f7cc0f070000000700000001000000000000000000000000000000000000000800000000000001000000000000c9440000c9440c000000000000000000000000000000000000000000000000000000000000000000803f00000000000000000800632514006325140063250000000000000000509b211a00000000000000000101000038e6e706830f00000c000000580200008b010000c800000009000000b669d40500000000f0bad4000000000004000000ffffffff000000000000000000000000000000000000000000000000000000000000000000000000000000000000000000000000b55aa28700000000ffffffffffffffff0400000000000000ffffffff000000000000000000000000000000003ac9a905000000007fbad4ed0000000004000000ffffffff0000000000000000000000000000000000000000000000000000000000000000000000000000000000000000000000002955a28700000000ffffffffffffffff0400000000000000ffffffff0000000000000000000000000020c34401000000a8966402850f000050cbcc0fd0cbcc0f0000000007000000010000000000000000000000000000000000000008000000000000010000000000c0cc4400c0cc440d000000000000000000000000000000000000000000000000000000000000000000803f000000000000000048ff622554ff622554ff62250000000000000000509b211a00000000000000000101000038e6e706840f00000d0000008a020000ae010000d700000000000000de675805000000009cb4d4600000000004000000ffffffff0000000000000000000000000000000000000000000000000000000000000000000000000000000000000000000000004d54a28700000000ffffffffffffffff0400000000000000ffffffff00000000000000000000000019000000a2c7d40500000000e4b4d4050000000004000000ffffffff000000000000000000000000000000000000000000000000000000000000000000000000000000000000000000000000c154a28700000000ffffffffffffffff0400000000000000ffffffff00000000000000000000000000c0c64401000000a8966402860f000050f7cc0f90f7cc0f060000000700000001000000000000000000000000000000000000000800000000000001000000000080d0440080d0440e000000000000000000000000000000000000000000000000000000000000000000803f000000000000000058fa622564fa622564fa62250000000000000000509b211a00000000000000000101000038e6e706850f00000e000000bc020000cc010000e600000000000000468448050000000004b7d4e70000000004000000ffffffff000000000000000000000000000000000000000000000000000000000000000000000000000000000000000000000000e557a28700000000ffffffffffffffff0400000000000000ffffffff00000000000000000000000019000000cac5d405000000008cb6d4050000000004000000ffffffff0000000000000000000000000000000000000000000000000000000000000000000000000000000000000000000000005956a28700000000ffffffffffffffff0400000000000000ffffffff0000000000000000000000000060ca4401000000a8966402870f000010facc0f50facc0f0700000007000000010000000000000000000000000000000000000008000000000000010000000000e0d34400e0d3440f000000000000000000000000000000000000000000000000000000000000000000803f000000000000000048fb622554fb622554fb62250000000000000000509b211a00000000000000000101000038e6e706860f00000f000000bc020000cc010000e600000004000000eee2d70500000000a8b1d41c0000000004000000ffffffff0000000000000000000000000000000000000000000000000000000000000000000000000000000000000000000000007d51a28700000000ffffffffffffffff0400000000000000ffffffff00000000000000000000000000000000728248050000000030b1d4e70000000004000000ffffffff000000000000000000000000000000000000000000000000000000000000000000000000000000000000000000000000f151a28700000000ffffffffffffffff0400000000000000ffffffff00000000000000000000000000c0cd4401000000</t>
  </si>
  <si>
    <t>#66|CarDef_Mclaren_MP412CSpider_Final|4348454154454E47494E450300000038B44D2600000000E8170000a8966402880f000050f7cc0f90f7cc0f000000000700000001000000000000000000000000000000000000000800000000000001000000000040aa440040aa4401000000000000000000000000000000000000000000000000000000000000000000803f0000000004000000b8fe6225c4fe6225c4fe622500000000000000009053211a000000000000000001010000b8eee706ffffffff01000000fa000000a500000055000000000000003e7adb050000000078a9d4780000000004000000ffffffff0000000000000000000000000000000000000000000000000000000000000000000000000000000000000000000000002d48a28700000000ffffffffffffffff0400000000000000ffffffff0000000000000000000000001900000082dbd40500000000c4a8d4050000000004000000ffffffff000000000000000000000000000000000000000000000000000000000000000000000000000000000000000000000000a148a28700000000ffffffffffffffff0400000000000000ffffffff0000000000000000000000000040aa4400000000a8966402890f000050f3cc0fd0f3cc0f0700000007000000010000000000000000000000000000000000000008000000000000010000000000e0ae4400e0ae4402000000000000000000000000000000000000000000000000000000000000000000803f000000000400000018ff622524ff622524ff622500000000000000009053211a000000000000000001010000b8eee706880f000002000000fa000000a50000005500000000000000a678db0500000000e0abd4780000000004000000ffffffff000000000000000000000000000000000000000000000000000000000000000000000000000000000000000000000000c54ba28700000000ffffffffffffffff0400000000000000ffffffff000000000000000000000000190000002ad8d405000000006cabd4050000000004000000ffffffff000000000000000000000000000000000000000000000000000000000000000000000000000000000000000000000000394aa28700000000ffffffffffffffff0400000000000000ffffffff0000000000000000000000000080ab4400000000a89664028a0f0000d0c3cc0f90c4cc0f060000000700000001000000000000000000000000000000000000000800000000000001000000000040b0440040b04403000000000000000000000000000000000000000000000000000000000000000000803f000000000400000028fe622534fe622534fe622500000000000000009053211a000000000000000001010000b8eee706890f0000030000002c010000c80000006400000000000000ce96cb050000000088a5d4ff0000000004000000ffffffff0000000000000000000000000000000000000000000000000000000000000000000000000000000000000000000000005d45a28700000000ffffffffffffffff0400000000000000ffffffff0000000000000000000000001900000052d6d4050000000014a5d4050000000004000000ffffffff000000000000000000000000000000000000000000000000000000000000000000000000000000000000000000000000d145a28700000000ffffffffffffffff0400000000000000ffffffff00000000000000000000000000c0ac4401000000a89664028b0f0000d0c3cc0f10c4cc0f000000000700000001000000000000000000000000000000000000000800000000000001000000000080b1440080b14404000000000000000000000000000000000000000000000000000000000000000000803f000000000200000038fe622544fe622544fe622500000000000000009053211a000000000000000001010000b8eee7068a0f0000040000002c010000c8000000640000000500000076dfd4050000000030a494050000000004000000ffffffff000000000000000000000000000000000000000000000000000000000000000000000000000000000000000000000000f544a28700000000ffffffffffffffff0400000001000000ffffffff00000000000000000000000000000000fa94cb0500000000bca7d4ff0000000004000000ffffffff0000000000000000000000000000000000000000000000000000000000000000000000000000000000000000000000006947a28700000000ffffffffffffffff0400000000000000ffffffff0000000000000000000000000000ae4401000000a89664028c0f00001009cd0f9009cd0f000000000700000001000000000000000000000000000000000000000800000000000001000000000040b6440040b64405000000000000000000000000000000000000000000000000000000000000000000803f000000000200000058ff622564ff622564ff622500000000000000009053211a000000000000000001010000b8eee7068b0f0000050000005e010000e600000073000000000000009e35fa0500000000d9a6d4720000000004000000ffffffff0000000000000000000000000000000000000000000000000000000000000000000000000000000000000000000000008d46a28700000000ffffffffffffffff0400000000000000ffffffff0000000000000000000000001900000062d5d4050000000024a6d4050000000004000000ffffffff0000000000000000000000000000000000000000000000000000000000000000000000000000000000000000000000000141a28700000000ffffffffffffffff0400000000000000ffffffff0000000000000000000000000040af4401000000a89664028d0f0000d001cd0f5002cd0f0700000007000000010000000000000000000000000000000000000008000000000000010000000000e0b44400e0b44406000000000000000000000000000000000000000000000000000000000000000000803f000000000200000038ff622544ff622544ff622500000000000000009053211a000000000000000001010000b8eee7068c0f0000060000005e010000e600000073000000000000000632fa050000000041a1d4720000000004000000ffffffff0000000000000000000000000000000000000000000000000000000000000000000000000000000000000000000000002540a28700000000ffffffffffffffff0400000000000000ffffffff000000000000000000000000190000008ad3d40500000000cca0d4050000000004000000ffffffff0000000000000000000000000000000000000000000000000000000000000000000000000000000000000000000000009940a28700000000ffffffffffffffff0400000000000000ffffffff0000000000000000000000000080b04401000000a89664028e0f0000100ecd0f100fcd0f0600000007000000010000000000000000000000000000000000000008000000000000010000000000c0b64400c0b64407000000000000000000000000000000000000000000000000000000000000000000803f000000000200000098ff6225a4ff6225a4ff622500000000000000009053211a000000000000000001010000b8eee7068d0f00000700000090010000090100008200000000000000ae50ea0500000000e9a3d4f10000000004000000ffffffff000000000000000000000000000000000000000000000000000000000000000000000000000000000000000000000000bd43a28700000000ffffffffffffffff0400000000000000ffffffff0000000000000000000000001900000032d0d4050000000074a3d4050000000004000000ffffffff0000000000000000000000000000000000000000000000000000000000000000000000000000000000000000000000003142a28700000000ffffffffffffffff0400000000000000ffffffff0000000000000000000000000040b24401000000a89664028f0f00001009cd0f9009cd0f000000000700000001000000000000000000000000000000000000000800000000000001000000000080b8440080b84408000000000000000000000000000000000000000000000000000000000000000000803f0000000001000000e8ff6225f4ff6225f4ff622500000000000000009053211a000000000000000001010000b8eee7068e0f00000800000090010000090100008200000005000000d6a6d4050000000090dd94050000000004000000ffffffff000000000000000000000000000000000000000000000000000000000000000000000000000000000000000000000000553da28700000000ffffffffffffffff040000000e000000ffffffff000000000000000000000000000000005a2eea05000000001dddd4f10000000004000000ffffffff000000000000000000000000000000000000000000000000000000000000000000000000000000000000000000000000c93da28700000000ffffffffffffffff0400000000000000ffffffff0000000000000000000000000000b44401000000a8966402900f000010ffcc0f1000cd0f060000000700000001000000000000000000000000000000000000000800000000000001000000000040ba440040ba4409000000000000000000000000000000000000000000000000000000000000000000803f0000000001000000f8ff6225040063250400632500000000000000009053211a000000000000000001010000b8eee7068f0f000009000000c20100002701000096000000000000007e8f9a05000000003adcd4740000000004000000ffffffff000000000000000000000000000000000000000000000000000000000000000000000000000000000000000000000000ed3ca28700000000ffffffffffffffff0400000000000000ffffffff00000000000000000000000019000000c2acd4050000000084dfd4050000000004000000ffffffff000000000000000000000000000000000000000000000000000000000000000000000000000000000000000000000000613fa28700000000ffffffffffffffff0400000000000000ffffffff00000000000000000000000000c0b54401000000a8966402910f0000100ecd0fd00ecd0f0600000007000000010000000000000000000000000000000000000008000000000000010000000000e0be4400e0be440a000000000000000000000000000000000000000000000000000000000000000000803f0000000001000000d8006325e4006325e400632500000000000000009053211a000000000000000001010000b8eee706900f00000a000000c2010000270100009600000000000000e68d9a0500000000a2ded4740000000004000000ffffffff000000000000000000000000000000000000000000000000000000000000000000000000000000000000000000000000853ea28700000000ffffffffffffffff0400000000000000ffffffff000000000000000000000000190000006aadd405000000002cded4050000000004000000ffffffff000000000000000000000000000000000000000000000000000000000000000000000000000000000000000000000000f93ea28700000000ffffffffffffffff0400000000000000ffffffff0000000000000000000000000080b74401000000a8966402920f000010c9cc0f90c9cc0f0000000007000000010000000000000000000000000000000000000008000000000000010000000000a0be4400a0be440b000000000000000000000000000000000000000000000000000000000000000000803f000000000100000038006325440063254400632500000000000000009053211a000000000000000001010000b8eee706910f00000b000000f40100004a010000a5000000000000000e6a8905000000004ad9d4eb0000000004000000ffffffff0000000000000000000000000000000000000000000000000000000000000000000000000000000000000000000000001d38a28700000000ffffffffffffffff0400000000000000ffffffff0000000000000000000000001900000092abd40500000000d4d8d4050000000004000000ffffffff0000000000000000000000000000000000000000000000000000000000000000000000000000000000000000000000009138a28700000000ffffffffffffffff0400000000000000ffffffff0000000000000000000000000020b94401000000a8966402930f000010facc0f50facc0f060000000700000001000000000000000000000000000000000000000800000000000001000000000080c1440080c1440c000000000000000000000000000000000000000000000000000000000000000000803f000000000000000048006325540063255400632500000000000000009053211a000000000000000001010000b8eee706920f00000c000000f40100004a010000a500000009000000b6d0d40500000000f0db14060000000004000000ffffffff000000000000000000000000000000000000000000000000000000000000000000000000000000000000000000000000b53ba28700000000ffffffffffffffff0400000000000000ffffffff000000000000000000000000000000003a688905000000007edbd4eb0000000004000000ffffffff000000000000000000000000000000000000000000000000000000000000000000000000000000000000000000000000293aa28700000000ffffffffffffffff0400000000000000ffffffff00000000000000000000000000e0bb4401000000a8966402940f0000d0c3cc0f10c4cc0f000000000700000001000000000000000000000000000000000000000800000000000001000000000060c4440060c4440d000000000000000000000000000000000000000000000000000000000000000000803f0000000000000000c8006325d4006325d400632500000000000000009053211a000000000000000001010000b8eee706930f00000d000000260200006d010000b400000000000000dec6b905000000009bd5d46e0000000004000000ffffffff0000000000000000000000000000000000000000000000000000000000000000000000000000000000000000000000004d35a28700000000ffffffffffffffff0400000000000000ffffffff00000000000000000000000019000000a2a6d40500000000e4d5d4050000000004000000ffffffff000000000000000000000000000000000000000000000000000000000000000000000000000000000000000000000000c135a28700000000ffffffffffffffff0400000000000000ffffffff00000000000000000000000000a0be4401000000a8966402950f000050cbcc0f90cbcc0f070000000700000001000000000000000000000000000000000000000800000000000001000000000020c7440020c7440e000000000000000000000000000000000000000000000000000000000000000000803f000000000000000058fb622564fb622564fb622500000000000000009053211a000000000000000001010000b8eee706940f00000e000000260200006d010000b40000000000000046c7b9050000000003d4d46e0000000004000000ffffffff000000000000000000000000000000000000000000000000000000000000000000000000000000000000000000000000e534a28700000000ffffffffffffffff0400000000000000ffffffff00000000000000000000000019000000caa4d405000000008cd7d4050000000004000000ffffffff0000000000000000000000000000000000000000000000000000000000000000000000000000000000000000000000005937a28700000000ffffffffffffffff0400000000000000ffffffff0000000000000000000000000060c14401000000a8966402960f00005011cd0f9011cd0f060000000700000001000000000000000000000000000000000000000800000000000001000000000020ca440020ca440f000000000000000000000000000000000000000000000000000000000000000000803f000000000000000098fc6225a4fc6225a4fc622500000000000000009053211a000000000000000001010000b8eee706950f00000f000000580200008b010000c800000004000000ee85d70500000000a8d6d41c0000000004000000ffffffff0000000000000000000000000000000000000000000000000000000000000000000000000000000000000000000000007d36a28700000000ffffffffffffffff0400000000000000ffffffff0000000000000000000000000000000072a5a9050000000037d6d4ed0000000004000000ffffffff000000000000000000000000000000000000000000000000000000000000000000000000000000000000000000000000f136a28700000000ffffffffffffffff0400000000000000ffffffff0000000000000000000000000040c44401000000</t>
  </si>
  <si>
    <t>#67|CarDef_Ferrari330P4|4348454154454E47494E450300000038D34D2600000000E8170000a8966402970f000050f7cc0fd0f7cc0f0000000007000000010000000000000000000000000000000000000008000000000000010000000000e0aa4400e0aa4401000000000000000000000000000000000000000000000000000000000000000000803f00000000040000001800632524006325240063250000000000000000509e211a00000000000000000101000090aba20dffffffff010000002c010000c800000064000000000000003efdcb050000000078ced4ff0000000004000000ffffffff0000000000000000000000000000000000000000000000000000000000000000000000000000000000000000000000002d29a28700000000ffffffffffffffff0400000000000000ffffffff0000000000000000000000001900000082bad40500000000c4c9d4050000000004000000ffffffff000000000000000000000000000000000000000000000000000000000000000000000000000000000000000000000000a129a28700000000ffffffffffffffff0400000000000000ffffffff00000000000000000000000000e0aa4400000000a8966402980f000010ffcc0f1000cd0f000000000700000001000000000000000000000000000000000000000800000000000001000000000060b0440060b04402000000000000000000000000000000000000000000000000000000000000000000803f0000000004000000c8ff6225d4ff6225d4ff62250000000000000000509e211a00000000000000000101000090aba20d970f0000020000005e010000e60000007300000000000000a65bfa0500000000e1c8d4720000000004000000ffffffff000000000000000000000000000000000000000000000000000000000000000000000000000000000000000000000000c528a28700000000ffffffffffffffff0400000000000000ffffffff000000000000000000000000190000002abbd405000000006cc8d4050000000004000000ffffffff000000000000000000000000000000000000000000000000000000000000000000000000000000000000000000000000392ba28700000000ffffffffffffffff0400000000000000ffffffff00000000000000000000000000e0ac4400000000a8966402990f000050c6cc0fd0c6cc0f060000000700000001000000000000000000000000000000000000000800000000000001000000000060b2440060b24403000000000000000000000000000000000000000000000000000000000000000000803f000000000400000028ff622534ff622534ff62250000000000000000509e211a00000000000000000101000090aba20d980f00000300000090010000090100008200000000000000ce39ea050000000089cad4f10000000004000000ffffffff0000000000000000000000000000000000000000000000000000000000000000000000000000000000000000000000005d2aa28700000000ffffffffffffffff0400000000000000ffffffff0000000000000000000000001900000052b9d4050000000014cad4050000000004000000ffffffff000000000000000000000000000000000000000000000000000000000000000000000000000000000000000000000000d12aa28700000000ffffffffffffffff0400000000000000ffffffff00000000000000000000000000e0ae4401000000a89664029a0f000090c1cc0f10c2cc0f070000000700000001000000000000000000000000000000000000000800000000000001000000000060b4440060b44404000000000000000000000000000000000000000000000000000000000000000000803f0000000002000000a8ff6225b4ff6225b4ff62250000000000000000509e211a00000000000000000101000090aba20d990f000004000000f40100004a010000a50000000500000076bed4050000000030c594050000000004000000ffffffff000000000000000000000000000000000000000000000000000000000000000000000000000000000000000000000000f525a28700000000ffffffffffffffff0400000001000000ffffffff00000000000000000000000000000000fa77890500000000bec4d4eb0000000004000000ffffffff0000000000000000000000000000000000000000000000000000000000000000000000000000000000000000000000006924a28700000000ffffffffffffffff0400000000000000ffffffff00000000000000000000000000e0b04401000000a89664029b0f000090c1cc0fd0c1cc0f060000000700000001000000000000000000000000000000000000000800000000000001000000000000ba440000ba4405000000000000000000000000000000000000000000000000000000000000000000803f00000000020000005800632564006325640063250000000000000000509e211a00000000000000000101000090aba20d9a0f000005000000260200006d010000b4000000000000009ed4b90500000000dbc7d46e0000000004000000ffffffff0000000000000000000000000000000000000000000000000000000000000000000000000000000000000000000000008d27a28700000000ffffffffffffffff0400000000000000ffffffff0000000000000000000000001900000062b4d4050000000024c7d4050000000004000000ffffffff0000000000000000000000000000000000000000000000000000000000000000000000000000000000000000000000000126a28700000000ffffffffffffffff0400000000000000ffffffff00000000000000000000000000e0b24401000000a89664029c0f000010ffcc0f1000cd0f000000000700000001000000000000000000000000000000000000000800000000000001000000000080b9440080b94406000000000000000000000000000000000000000000000000000000000000000000803f00000000020000006800632574006325740063250000000000000000509e211a00000000000000000101000090aba20d9b0f000006000000580200008b010000c80000000000000006b5a9050000000043c6d4ed0000000004000000ffffffff0000000000000000000000000000000000000000000000000000000000000000000000000000000000000000000000002521a28700000000ffffffffffffffff0400000000000000ffffffff000000000000000000000000190000008ab2d40500000000ccc1d4050000000004000000ffffffff0000000000000000000000000000000000000000000000000000000000000000000000000000000000000000000000009921a28700000000ffffffffffffffff0400000000000000ffffffff0000000000000000000000000000b54401000000a89664029d0f0000d0c3cc0f10c4cc0f070000000700000001000000000000000000000000000000000000000800000000000001000000000060bc440060bc4407000000000000000000000000000000000000000000000000000000000000000000803f0000000002000000b8006325c4006325c40063250000000000000000509e211a00000000000000000101000090aba20d9c0f000007000000bc020000cc010000e600000000000000aef3480500000000ecc0d4e70000000004000000ffffffff000000000000000000000000000000000000000000000000000000000000000000000000000000000000000000000000bd20a28700000000ffffffffffffffff0400000000000000ffffffff0000000000000000000000001900000032b3d4050000000074c0d4050000000004000000ffffffff0000000000000000000000000000000000000000000000000000000000000000000000000000000000000000000000003123a28700000000ffffffffffffffff0400000000000000ffffffff00000000000000000000000000c0b74401000000a89664029e0f0000100ecd0f100fcd0f000000000700000001000000000000000000000000000000000000000800000000000001000000000020bf440020bf4408000000000000000000000000000000000000000000000000000000000000000000803f00000000010000008800632594006325940063250000000000000000509e211a00000000000000000101000090aba20d9d0f000008000000ee020000ef010000fa00000005000000d6b9d4050000000090c294050000000004000000ffffffff0000000000000000000000000000000000000000000000000000000000000000000000000000000000000000000000005522a28700000000ffffffffffffffff040000000e000000ffffffff000000000000000000000000000000005a517f050000000019c2d45a0000000004000000ffffffff000000000000000000000000000000000000000000000000000000000000000000000000000000000000000000000000c922a28700000000ffffffffffffffff0400000000000000ffffffff0000000000000000000000000080ba4401000000a89664029f0f0000d0facc0f50fccc0f060000000700000001000000000000000000000000000000000000000800000000000001000000000000c2440000c24409000000000000000000000000000000000000000000000000000000000000000000803f000000000100000098006325a4006325a40063250000000000000000509e211a00000000000000000101000090aba20d9e0f000009000000200300001202000009010000000000007e0e6f05000000003dfdd4d90000000004000000ffffffff000000000000000000000000000000000000000000000000000000000000000000000000000000000000000000000000ed1da28700000000ffffffffffffffff0400000000000000ffffffff00000000000000000000000019000000c28fd4050000000084fcd4050000000004000000ffffffff000000000000000000000000000000000000000000000000000000000000000000000000000000000000000000000000611ca28700000000ffffffffffffffff0400000000000000ffffffff0000000000000000000000000040bd4401000000a8966402a00f000050c6cc0fd0c6cc0f0600000007000000010000000000000000000000000000000000000008000000000000010000000000a0c74400a0c7440a000000000000000000000000000000000000000000000000000000000000000000803f0000000001000000a8006325b4006325b40063250000000000000000509e211a00000000000000000101000090aba20d9f0f00000a00000084030000530200002701000000000000e64c0e0500000000a6ffd4d30000000004000000ffffffff000000000000000000000000000000000000000000000000000000000000000000000000000000000000000000000000851fa28700000000ffffffffffffffff0400000000000000ffffffff000000000000000000000000190000006a8cd405000000002cffd4050000000004000000ffffffff000000000000000000000000000000000000000000000000000000000000000000000000000000000000000000000000f91fa28700000000ffffffffffffffff0400000000000000ffffffff0000000000000000000000000000c04401000000a8966402a10f0000100ecd0fd00ecd0f0000000007000000010000000000000000000000000000000000000008000000000000010000000000c0c84400c0c8440b000000000000000000000000000000000000000000000000000000000000000000803f00000000010000007801632584016325840163250000000000000000509e211a00000000000000000101000090aba20da00f00000b000000b6030000710200003b010000000000000eed3e05000000004ffed4560000000004000000ffffffff0000000000000000000000000000000000000000000000000000000000000000000000000000000000000000000000001d19a28700000000ffffffffffffffff0400000000000000ffffffff00000000000000000000000019000000928ad40500000000d4f9d4050000000004000000ffffffff0000000000000000000000000000000000000000000000000000000000000000000000000000000000000000000000009119a28700000000ffffffffffffffff0400000000000000ffffffff00000000000000000000000000e0c24401000000a8966402a20f00001009cd0f5009cd0f0600000007000000010000000000000000000000000000000000000008000000000000010000000000c0ce4400c0ce440c000000000000000000000000000000000000000000000000000000000000000000803f00000000000000006801632574016325740163250000000000000000509e211a00000000000000000101000090aba20da10f00000c000000e8030000940200004a01000009000000b6cbd50500000000f0f8d40f0000000004000000ffffffff000000000000000000000000000000000000000000000000000000000000000000000000000000000000000000000000b518a28700000000ffffffffffffffff0400000000000000ffffffff000000000000000000000000000000003a8b2e05000000007bf8d4d50000000004000000ffffffff000000000000000000000000000000000000000000000000000000000000000000000000000000000000000000000000291ba28700000000ffffffffffffffff0400000000000000ffffffff00000000000000000000000000c0c84401000000a8966402a30f000010ffcc0f50ffcc0f0000000007000000010000000000000000000000000000000000000008000000000000010000000000e0d44400e0d4440d000000000000000000000000000000000000000000000000000000000000000000803f00000000000000002801632534016325340163250000000000000000509e211a00000000000000000101000090aba20da20f00000d0000004c040000d50200006d01000000000000dec9cd040000000090fad4cf0000000004000000ffffffff0000000000000000000000000000000000000000000000000000000000000000000000000000000000000000000000004d1aa28700000000ffffffffffffffff0400000000000000ffffffff00000000000000000000000019000000a289d40500000000e4fad4050000000004000000ffffffff000000000000000000000000000000000000000000000000000000000000000000000000000000000000000000000000c11aa28700000000ffffffffffffffff0400000000000000ffffffff00000000000000000000000000a0ce4401000000a8966402a40f0000d0facc0f10fccc0f0700000007000000010000000000000000000000000000000000000008000000000000010000000000e0da4400e0da440e000000000000000000000000000000000000000000000000000000000000000000803f0000000000000000f8fc622504fd622504fd62250000000000000000509e211a00000000000000000101000090aba20da30f00000e0000007e040000f80200007c010000000000004666fc040000000009f5d4420000000004000000ffffffff000000000000000000000000000000000000000000000000000000000000000000000000000000000000000000000000e515a28700000000ffffffffffffffff0400000000000000ffffffff00000000000000000000000019000000ca87d405000000008cf4d4050000000004000000ffffffff0000000000000000000000000000000000000000000000000000000000000000000000000000000000000000000000005914a28700000000ffffffffffffffff0400000000000000ffffffff0000000000000000000000000080d44401000000a8966402a50f000050f7cc0f90f7cc0f060000000700000001000000000000000000000000000000000000000800000000000001000000000000e1440000e1440f000000000000000000000000000000000000000000000000000000000000000000803f000000000000000008fe622514fe622514fe62250000000000000000509e211a00000000000000000101000090aba20da40f00000f000000b0040000160300008b01000004000000eea4d70500000000a8f7d41c0000000004000000ffffffff0000000000000000000000000000000000000000000000000000000000000000000000000000000000000000000000007d17a28700000000ffffffffffffffff0400000000000000ffffffff000000000000000000000000000000007204ec04000000003df7d4c10000000004000000ffffffff000000000000000000000000000000000000000000000000000000000000000000000000000000000000000000000000f117a28700000000ffffffffffffffff0400000000000000ffffffff0000000000000000000000000080da4401000000</t>
  </si>
  <si>
    <t>#68|CarDef_Pagani_Zonda_R|4348454154454E47494E450300000038764D2600000000E8170000a8966402a60f000050f3cc0fd0f3cc0f000000000700000001000000000000000000000000000000000000000800000000000001000000000040ac440040ac4401000000000000000000000000000000000000000000000000000000000000000000803f00000000040000001801632524016325240163250000000000000000d053211a0000000000000000010100005004f40dffffffff01000000fa000000a500000055000000000000003eb8db0500000000786bd4780000000004000000ffffffff0000000000000000000000000000000000000000000000000000000000000000000000000000000000000000000000002d8aa28700000000ffffffffffffffff0400000000000000ffffffff000000000000000000000000190000008219d40500000000c46ad4050000000004000000ffffffff000000000000000000000000000000000000000000000000000000000000000000000000000000000000000000000000a18aa28700000000ffffffffffffffff0400000000000000ffffffff0000000000000000000000000040ac4400000000a8966402a70f0000d0facc0f50fbcc0f070000000700000001000000000000000000000000000000000000000800000000000001000000000000b1440000b14402000000000000000000000000000000000000000000000000000000000000000000803f0000000004000000e8006325f4006325f40063250000000000000000d053211a0000000000000000010100005004f40da60f000002000000fa000000a50000005500000000000000a6b6db0500000000e065d4780000000004000000ffffffff000000000000000000000000000000000000000000000000000000000000000000000000000000000000000000000000c585a28700000000ffffffffffffffff0400000000000000ffffffff000000000000000000000000190000002a16d405000000006c65d4050000000004000000ffffffff0000000000000000000000000000000000000000000000000000000000000000000000000000000000000000000000003984a28700000000ffffffffffffffff0400000000000000ffffffff0000000000000000000000000080ad4400000000a8966402a80f0000d0c3cc0f10c4cc0f060000000700000001000000000000000000000000000000000000000800000000000001000000000040b2440040b24403000000000000000000000000000000000000000000000000000000000000000000803f0000000004000000f800632504016325040163250000000000000000d053211a0000000000000000010100005004f40da70f0000030000002c010000c80000006400000000000000ce54cb05000000008867d4ff0000000004000000ffffffff0000000000000000000000000000000000000000000000000000000000000000000000000000000000000000000000005d87a28700000000ffffffffffffffff0400000000000000ffffffff000000000000000000000000190000005214d405000000001467d4050000000004000000ffffffff000000000000000000000000000000000000000000000000000000000000000000000000000000000000000000000000d187a28700000000ffffffffffffffff0400000000000000ffffffff00000000000000000000000000c0ae4401000000a8966402a90f000090c1cc0fd0c1cc0f000000000700000001000000000000000000000000000000000000000800000000000001000000000080b3440080b34404000000000000000000000000000000000000000000000000000000000000000000803f00000000020000002800632534006325340063250000000000000000d053211a0000000000000000010100005004f40da80f0000040000002c010000c80000006400000005000000761dd40500000000306694050000000004000000ffffffff000000000000000000000000000000000000000000000000000000000000000000000000000000000000000000000000f586a28700000000ffffffffffffffff0400000001000000ffffffff00000000000000000000000000000000fa52cb0500000000bc61d4ff0000000004000000ffffffff0000000000000000000000000000000000000000000000000000000000000000000000000000000000000000000000006981a28700000000ffffffffffffffff0400000000000000ffffffff0000000000000000000000000000b04401000000a8966402aa0f000010c9cc0f50c9cc0f070000000700000001000000000000000000000000000000000000000800000000000001000000000060b8440060b84405000000000000000000000000000000000000000000000000000000000000000000803f00000000020000005801632564016325640163250000000000000000d053211a0000000000000000010100005004f40da90f0000050000005e010000e600000073000000000000009ef3fa0500000000d960d4720000000004000000ffffffff0000000000000000000000000000000000000000000000000000000000000000000000000000000000000000000000008d80a28700000000ffffffffffffffff0400000000000000ffffffff000000000000000000000000190000006213d405000000002460d4050000000004000000ffffffff0000000000000000000000000000000000000000000000000000000000000000000000000000000000000000000000000183a28700000000ffffffffffffffff0400000000000000ffffffff0000000000000000000000000040b14401000000a8966402ab0f000050f7cc0f90f7cc0f000000000700000001000000000000000000000000000000000000000800000000000001000000000040b7440040b74406000000000000000000000000000000000000000000000000000000000000000000803f000000000200000098016325a4016325a40163250000000000000000d053211a0000000000000000010100005004f40daa0f0000060000005e010000e6000000730000000000000006f0fa05000000004163d4720000000004000000ffffffff0000000000000000000000000000000000000000000000000000000000000000000000000000000000000000000000002582a28700000000ffffffffffffffff0400000000000000ffffffff000000000000000000000000190000008a11d40500000000cc62d4050000000004000000ffffffff0000000000000000000000000000000000000000000000000000000000000000000000000000000000000000000000009982a28700000000ffffffffffffffff0400000000000000ffffffff00000000000000000000000000c0b24401000000a8966402ac0f0000d001cd0f5002cd0f060000000700000001000000000000000000000000000000000000000800000000000001000000000000b9440000b94407000000000000000000000000000000000000000000000000000000000000000000803f0000000002000000b8016325c4016325c40163250000000000000000d053211a0000000000000000010100005004f40dab0f00000700000090010000090100008200000000000000ae6eea0500000000e99dd4f10000000004000000ffffffff000000000000000000000000000000000000000000000000000000000000000000000000000000000000000000000000bd7da28700000000ffffffffffffffff0400000000000000ffffffff0000000000000000000000001900000032eed40500000000749dd4050000000004000000ffffffff000000000000000000000000000000000000000000000000000000000000000000000000000000000000000000000000317ca28700000000ffffffffffffffff0400000000000000ffffffff0000000000000000000000000080b44401000000a8966402ad0f000090c1cc0f10c2cc0f0000000007000000010000000000000000000000000000000000000008000000000000010000000000c0ba4400c0ba4408000000000000000000000000000000000000000000000000000000000000000000803f0000000001000000c8016325d4016325d40163250000000000000000d053211a0000000000000000010100005004f40dac0f00000800000090010000090100008200000005000000d6e4d40500000000909f94050000000004000000ffffffff000000000000000000000000000000000000000000000000000000000000000000000000000000000000000000000000557fa28700000000ffffffffffffffff040000000e000000ffffffff000000000000000000000000000000005a6cea05000000001d9fd4f10000000004000000ffffffff000000000000000000000000000000000000000000000000000000000000000000000000000000000000000000000000c97fa28700000000ffffffffffffffff0400000000000000ffffffff0000000000000000000000000040b64401000000a8966402ae0f0000d0facc0f50fbcc0f0700000007000000010000000000000000000000000000000000000008000000000000010000000000a0bc4400a0bc4409000000000000000000000000000000000000000000000000000000000000000000803f0000000001000000a8016325b4016325b40163250000000000000000d053211a0000000000000000010100005004f40dad0f000009000000c20100002701000096000000000000007ecd9a05000000003a9ed4740000000004000000ffffffff000000000000000000000000000000000000000000000000000000000000000000000000000000000000000000000000ed7ea28700000000ffffffffffffffff0400000000000000ffffffff00000000000000000000000019000000c2ead405000000008499d4050000000004000000ffffffff0000000000000000000000000000000000000000000000000000000000000000000000000000000000000000000000006179a28700000000ffffffffffffffff0400000000000000ffffffff0000000000000000000000000000b84401000000a8966402af0f000050f3cc0f90f3cc0f000000000700000001000000000000000000000000000000000000000800000000000001000000000020c1440020c1440a000000000000000000000000000000000000000000000000000000000000000000803f0000000001000000e8016325f4016325f40163250000000000000000d053211a0000000000000000010100005004f40dae0f00000a000000c2010000270100009600000000000000e6cb9a0500000000a298d4740000000004000000ffffffff0000000000000000000000000000000000000000000000000000000000000000000000000000000000000000000000008578a28700000000ffffffffffffffff0400000000000000ffffffff000000000000000000000000190000006aebd405000000002c98d4050000000004000000ffffffff000000000000000000000000000000000000000000000000000000000000000000000000000000000000000000000000f978a28700000000ffffffffffffffff0400000000000000ffffffff00000000000000000000000000c0b94401000000a8966402b00f000010facc0f50facc0f000000000700000001000000000000000000000000000000000000000800000000000001000000000040c1440040c1440b000000000000000000000000000000000000000000000000000000000000000000803f00000000010000000802632514026325140263250000000000000000d053211a0000000000000000010100005004f40daf0f00000b000000f40100004a010000a5000000000000000e288905000000004a9bd4eb0000000004000000ffffffff0000000000000000000000000000000000000000000000000000000000000000000000000000000000000000000000001d7aa28700000000ffffffffffffffff0400000000000000ffffffff0000000000000000000000001900000092e9d40500000000d49ad4050000000004000000ffffffff000000000000000000000000000000000000000000000000000000000000000000000000000000000000000000000000917aa28700000000ffffffffffffffff0400000000000000ffffffff00000000000000000000000000a0bb4401000000a8966402b10f000050f7cc0f90f7cc0f070000000700000001000000000000000000000000000000000000000800000000000001000000000040c4440040c4440c000000000000000000000000000000000000000000000000000000000000000000803f00000000000000002802632534026325340263250000000000000000d053211a0000000000000000010100005004f40db00f00000c000000f40100004a010000a500000009000000b69ed40500000000f09514060000000004000000ffffffff000000000000000000000000000000000000000000000000000000000000000000000000000000000000000000000000b575a28700000000ffffffffffffffff0400000000000000ffffffff000000000000000000000000000000003a268905000000007e95d4eb0000000004000000ffffffff0000000000000000000000000000000000000000000000000000000000000000000000000000000000000000000000002974a28700000000ffffffffffffffff0400000000000000ffffffff0000000000000000000000000080be4401000000a8966402b20f000050c6cc0f90c6cc0f060000000700000001000000000000000000000000000000000000000800000000000001000000000020c7440020c7440d000000000000000000000000000000000000000000000000000000000000000000803f00000000000000001803632524036325240363250000000000000000d053211a0000000000000000010100005004f40db10f00000d000000260200006d010000b400000000000000de84b905000000009b97d46e0000000004000000ffffffff0000000000000000000000000000000000000000000000000000000000000000000000000000000000000000000000004d77a28700000000ffffffffffffffff0400000000000000ffffffff00000000000000000000000019000000a2e4d40500000000e497d4050000000004000000ffffffff000000000000000000000000000000000000000000000000000000000000000000000000000000000000000000000000c177a28700000000ffffffffffffffff0400000000000000ffffffff0000000000000000000000000060c14401000000a8966402b30f000050cbcc0fd0cbcc0f000000000700000001000000000000000000000000000000000000000800000000000001000000000020ca440020ca440e000000000000000000000000000000000000000000000000000000000000000000803f000000000000000038fd622544fd622544fd62250000000000000000d053211a0000000000000000010100005004f40db20f00000e000000260200006d010000b4000000000000004685b905000000000396d46e0000000004000000ffffffff000000000000000000000000000000000000000000000000000000000000000000000000000000000000000000000000e576a28700000000ffffffffffffffff0400000000000000ffffffff00000000000000000000000019000000cae2d405000000008c91d4050000000004000000ffffffff0000000000000000000000000000000000000000000000000000000000000000000000000000000000000000000000005971a28700000000ffffffffffffffff0400000000000000ffffffff0000000000000000000000000040c44401000000a8966402b40f000050c6cc0f90c6cc0f070000000700000001000000000000000000000000000000000000000800000000000001000000000040cd440040cd440f000000000000000000000000000000000000000000000000000000000000000000803f0000000000000000d8fe6225e4fe6225e4fe62250000000000000000d053211a0000000000000000010100005004f40db30f00000f000000580200008b010000c800000004000000eec3d70500000000a890d41c0000000004000000ffffffff0000000000000000000000000000000000000000000000000000000000000000000000000000000000000000000000007d70a28700000000ffffffffffffffff0400000000000000ffffffff0000000000000000000000000000000072e3a905000000003790d4ed0000000004000000ffffffff000000000000000000000000000000000000000000000000000000000000000000000000000000000000000000000000f170a28700000000ffffffffffffffff0400000000000000ffffffff0000000000000000000000000040c74401000000</t>
  </si>
  <si>
    <t>#69|CarDef_SavageRivale_GTR|4348454154454E47494E450300000038F24D2600000000E8170000a8966402b50f000050cbcc0f90cbcc0f000000000700000001000000000000000000000000000000000000000800000000000001000000000040ae440040ae4401000000000000000000000000000000000000000000000000000000000000000000803f0000000004000000f801632504026325040263250000000000000000d097211a000000000000000001010000d0c8c90fffffffff010000002c010000c800000064000000000000003edccb050000000078efd4ff0000000004000000ffffffff0000000000000000000000000000000000000000000000000000000000000000000000000000000000000000000000002d0ea28700000000ffffffffffffffff0400000000000000ffffffff00000000000000000000000019000000829dd40500000000c4eed4050000000004000000ffffffff000000000000000000000000000000000000000000000000000000000000000000000000000000000000000000000000a10ea28700000000ffffffffffffffff0400000000000000ffffffff0000000000000000000000000040ae4400000000a8966402b60f000010c9cc0f50c9cc0f060000000700000001000000000000000000000000000000000000000800000000000001000000000060b3440060b34402000000000000000000000000000000000000000000000000000000000000000000803f00000000040000001802632524026325240263250000000000000000d097211a000000000000000001010000d0c8c90fb50f0000020000005e010000e60000007300000000000000a67afa0500000000e1e9d4720000000004000000ffffffff000000000000000000000000000000000000000000000000000000000000000000000000000000000000000000000000c509a28700000000ffffffffffffffff0400000000000000ffffffff000000000000000000000000190000002a9ad405000000006ce9d4050000000004000000ffffffff0000000000000000000000000000000000000000000000000000000000000000000000000000000000000000000000003908a28700000000ffffffffffffffff0400000000000000ffffffff00000000000000000000000000e0af4400000000a8966402b70f000050c6cc0fd0c6cc0f000000000700000001000000000000000000000000000000000000000800000000000001000000000000b5440000b54403000000000000000000000000000000000000000000000000000000000000000000803f00000000040000003801632544016325440163250000000000000000d097211a000000000000000001010000d0c8c90fb60f00000300000090010000090100008200000000000000ce18ea050000000089ebd4f10000000004000000ffffffff0000000000000000000000000000000000000000000000000000000000000000000000000000000000000000000000005d0ba28700000000ffffffffffffffff0400000000000000ffffffff000000000000000000000000190000005298d4050000000014ebd4050000000004000000ffffffff000000000000000000000000000000000000000000000000000000000000000000000000000000000000000000000000d10ba28700000000ffffffffffffffff0400000000000000ffffffff0000000000000000000000000080b14401000000a8966402b80f0000d001cd0f1002cd0f0600000007000000010000000000000000000000000000000000000008000000000000010000000000c0b64400c0b64404000000000000000000000000000000000000000000000000000000000000000000803f00000000020000004801632554016325540163250000000000000000d097211a000000000000000001010000d0c8c90fb70f000004000000f40100004a010000a5000000050000007691d4050000000030ea94050000000004000000ffffffff000000000000000000000000000000000000000000000000000000000000000000000000000000000000000000000000f50aa28700000000ffffffffffffffff0400000001000000ffffffff00000000000000000000000000000000fa56890500000000bee5d4eb0000000004000000ffffffff0000000000000000000000000000000000000000000000000000000000000000000000000000000000000000000000006905a28700000000ffffffffffffffff0400000000000000ffffffff0000000000000000000000000020b34401000000a8966402b90f00005011cd0fd011cd0f070000000700000001000000000000000000000000000000000000000800000000000001000000000000bc440000bc4405000000000000000000000000000000000000000000000000000000000000000000803f00000000020000004802632554026325540263250000000000000000d097211a000000000000000001010000d0c8c90fb80f000005000000260200006d010000b4000000000000009ef7b90500000000dbe4d46e0000000004000000ffffffff0000000000000000000000000000000000000000000000000000000000000000000000000000000000000000000000008d04a28700000000ffffffffffffffff0400000000000000ffffffff000000000000000000000000190000006297d4050000000024e4d4050000000004000000ffffffff0000000000000000000000000000000000000000000000000000000000000000000000000000000000000000000000000107a28700000000ffffffffffffffff0400000000000000ffffffff00000000000000000000000000c0b44401000000a8966402ba0f000050f3cc0fd0f3cc0f000000000700000001000000000000000000000000000000000000000800000000000001000000000020bb440020bb4406000000000000000000000000000000000000000000000000000000000000000000803f00000000020000007802632584026325840263250000000000000000d097211a000000000000000001010000d0c8c90fb90f000006000000580200008b010000c8000000000000000694a9050000000043e7d4ed0000000004000000ffffffff0000000000000000000000000000000000000000000000000000000000000000000000000000000000000000000000002506a28700000000ffffffffffffffff0400000000000000ffffffff000000000000000000000000190000008a95d40500000000cce6d4050000000004000000ffffffff0000000000000000000000000000000000000000000000000000000000000000000000000000000000000000000000009906a28700000000ffffffffffffffff0400000000000000ffffffff0000000000000000000000000080b64401000000a8966402bb0f0000100ecd0f500ecd0f060000000700000001000000000000000000000000000000000000000800000000000001000000000060bd440060bd4407000000000000000000000000000000000000000000000000000000000000000000803f00000000020000008802632594026325940263250000000000000000d097211a000000000000000001010000d0c8c90fba0f000007000000bc020000cc010000e600000000000000aed2480500000000ece1d4e70000000004000000ffffffff000000000000000000000000000000000000000000000000000000000000000000000000000000000000000000000000bd01a28700000000ffffffffffffffff0400000000000000ffffffff000000000000000000000000190000003292d4050000000074e1d4050000000004000000ffffffff0000000000000000000000000000000000000000000000000000000000000000000000000000000000000000000000003100a28700000000ffffffffffffffff0400000000000000ffffffff00000000000000000000000000c0b84401000000a8966402bc0f000090c1cc0fd0c1cc0f0000000007000000010000000000000000000000000000000000000008000000000000010000000000a0bf4400a0bf4408000000000000000000000000000000000000000000000000000000000000000000803f0000000001000000c8026325d4026325d40263250000000000000000d097211a000000000000000001010000d0c8c90fbb0f000008000000ee020000ef010000fa00000005000000d698d4050000000090e394050000000004000000ffffffff0000000000000000000000000000000000000000000000000000000000000000000000000000000000000000000000005503a28700000000ffffffffffffffff040000000e000000ffffffff000000000000000000000000000000005a707f050000000019e3d45a0000000004000000ffffffff000000000000000000000000000000000000000000000000000000000000000000000000000000000000000000000000c903a28700000000ffffffffffffffff0400000000000000ffffffff0000000000000000000000000000bb4401000000a8966402bd0f000010ffcc0f1000cd0f070000000700000001000000000000000000000000000000000000000800000000000001000000000000c2440000c24409000000000000000000000000000000000000000000000000000000000000000000803f0000000001000000b8026325c4026325c40263250000000000000000d097211a000000000000000001010000d0c8c90fbc0f000009000000200300001202000009010000000000007e116f05000000003de2d4d90000000004000000ffffffff000000000000000000000000000000000000000000000000000000000000000000000000000000000000000000000000ed02a28700000000ffffffffffffffff0400000000000000ffffffff00000000000000000000000019000000c26ed70500000000841dd7050000000004000000ffffffff00000000000000000000000000000000000000000000000000000000000000000000000000000000000000000000000061fda18700000000ffffffffffffffff0400000000000000ffffffff0000000000000000000000000040bd4401000000a8966402be0f000010ffcc0f90ffcc0f070000000700000001000000000000000000000000000000000000000800000000000001000000000020c7440020c7440a000000000000000000000000000000000000000000000000000000000000000000803f0000000001000000d8026325e4026325e40263250000000000000000d097211a000000000000000001010000d0c8c90fbd0f00000a00000084030000530200002701000000000000e6af0d0500000000a61cd7d30000000004000000ffffffff00000000000000000000000000000000000000000000000000000000000000000000000000000000000000000000000085fca18700000000ffffffffffffffff0400000000000000ffffffff000000000000000000000000190000006a6fd705000000002c1cd7050000000004000000ffffffff000000000000000000000000000000000000000000000000000000000000000000000000000000000000000000000000f9fca18700000000ffffffffffffffff0400000000000000ffffffff0000000000000000000000000080bf4401000000a8966402bf0f00005011cd0f9011cd0f0000000007000000010000000000000000000000000000000000000008000000000000010000000000c0c74400c0c7440b000000000000000000000000000000000000000000000000000000000000000000803f0000000001000000e8026325f4026325f40263250000000000000000d097211a000000000000000001010000d0c8c90fbe0f00000b000000b6030000710200003b010000000000000e0c3d05000000004f1fd7560000000004000000ffffffff0000000000000000000000000000000000000000000000000000000000000000000000000000000000000000000000001dfea18700000000ffffffffffffffff0400000000000000ffffffff00000000000000000000000019000000926dd70500000000d41ed7050000000004000000ffffffff00000000000000000000000000000000000000000000000000000000000000000000000000000000000000000000000091fea18700000000ffffffffffffffff0400000000000000ffffffff00000000000000000000000000e0c14401000000a8966402c00f000050f7cc0fd0f7cc0f060000000700000001000000000000000000000000000000000000000800000000000001000000000080cb440080cb440c000000000000000000000000000000000000000000000000000000000000000000803f00000000000000000803632514036325140363250000000000000000d097211a000000000000000001010000d0c8c90fbf0f00000c000000e8030000940200004a01000009000000b62ad60500000000f019d70f0000000004000000ffffffff000000000000000000000000000000000000000000000000000000000000000000000000000000000000000000000000b5f9a18700000000ffffffffffffffff0400000000000000ffffffff000000000000000000000000000000003a6a2d05000000007b19d7d50000000004000000ffffffff00000000000000000000000000000000000000000000000000000000000000000000000000000000000000000000000029f8a18700000000ffffffffffffffff0400000000000000ffffffff00000000000000000000000000a0c54401000000a8966402c10f0000d001cd0f5002cd0f000000000700000001000000000000000000000000000000000000000800000000000001000000000060cf440060cf440d000000000000000000000000000000000000000000000000000000000000000000803f00000000000000008803632594036325940363250000000000000000d097211a000000000000000001010000d0c8c90fc00f00000d0000004c040000d50200006d01000000000000de28ce0400000000901bd7cf0000000004000000ffffffff0000000000000000000000000000000000000000000000000000000000000000000000000000000000000000000000004dfba18700000000ffffffffffffffff0400000000000000ffffffff00000000000000000000000019000000a268d70500000000e41bd7050000000004000000ffffffff000000000000000000000000000000000000000000000000000000000000000000000000000000000000000000000000c1fba18700000000ffffffffffffffff0400000000000000ffffffff0000000000000000000000000060c94401000000a8966402c20f0000d001cd0f1002cd0f070000000700000001000000000000000000000000000000000000000800000000000001000000000040d3440040d3440e000000000000000000000000000000000000000000000000000000000000000000803f0000000000000000f8fe622504ff622504ff62250000000000000000d097211a000000000000000001010000d0c8c90fc10f00000e0000007e040000f80200007c010000000000004689ff0400000000091ad7420000000004000000ffffffff000000000000000000000000000000000000000000000000000000000000000000000000000000000000000000000000e5faa18700000000ffffffffffffffff0400000000000000ffffffff00000000000000000000000019000000ca66d705000000008c15d7050000000004000000ffffffff00000000000000000000000000000000000000000000000000000000000000000000000000000000000000000000000059f5a18700000000ffffffffffffffff0400000000000000ffffffff0000000000000000000000000020cd4401000000a8966402c30f000050cbcc0fd0cbcc0f0700000007000000010000000000000000000000000000000000000008000000000000010000000000e0d64400e0d6440f000000000000000000000000000000000000000000000000000000000000000000803f0000000000000000b8ff6225c4ff6225c4ff62250000000000000000d097211a000000000000000001010000d0c8c90fc20f00000f000000b0040000160300008b01000004000000ee47d40500000000a814d71c0000000004000000ffffffff0000000000000000000000000000000000000000000000000000000000000000000000000000000000000000000000007df4a18700000000ffffffffffffffff0400000000000000ffffffff0000000000000000000000000000000072e7ef04000000003d14d7c10000000004000000ffffffff000000000000000000000000000000000000000000000000000000000000000000000000000000000000000000000000f1f4a18700000000ffffffffffffffff0400000000000000ffffffff00000000000000000000000000a0d04401000000</t>
  </si>
  <si>
    <t>#70|CarDef_FerrariF12_Final|4348454154454E47494E450300000038114E2600000000E8170000a8966402c40f000050f7cc0f90f7cc0f0000000007000000010000000000000000000000000000000000000008000000000000010000000000e0ae4400e0ae4401000000000000000000000000000000000000000000000000000000000000000000803f000000000400000058026325640263256402632500000000000000001054211a000000000000000001010000d0aea20dffffffff01000000fa000000a500000055000000000000003edfd80500000000780cd7780000000004000000ffffffff0000000000000000000000000000000000000000000000000000000000000000000000000000000000000000000000002defa18700000000ffffffffffffffff0400000000000000ffffffff00000000000000000000000019000000827cd70500000000c40fd7050000000004000000ffffffff000000000000000000000000000000000000000000000000000000000000000000000000000000000000000000000000a1efa18700000000ffffffffffffffff0400000000000000ffffffff00000000000000000000000000e0ae4400000000a8966402c50f0000d0c3cc0f10c4cc0f0000000007000000010000000000000000000000000000000000000008000000000000010000000000a0b34400a0b34402000000000000000000000000000000000000000000000000000000000000000000803f000000000400000098026325a4026325a402632500000000000000001054211a000000000000000001010000d0aea20dc40f000002000000fa000000a50000005500000000000000a6ddd80500000000e00ed7780000000004000000ffffffff000000000000000000000000000000000000000000000000000000000000000000000000000000000000000000000000c5eea18700000000ffffffffffffffff0400000000000000ffffffff000000000000000000000000190000002a7dd705000000006c0ed7050000000004000000ffffffff00000000000000000000000000000000000000000000000000000000000000000000000000000000000000000000000039e9a18700000000ffffffffffffffff0400000000000000ffffffff0000000000000000000000000020b04400000000a8966402c60f000050f7cc0f90f7cc0f0700000007000000010000000000000000000000000000000000000008000000000000010000000000e0b44400e0b44403000000000000000000000000000000000000000000000000000000000000000000803f000000000400000068026325740263257402632500000000000000001054211a000000000000000001010000d0aea20dc50f0000030000002c010000c80000006400000000000000ce3bc805000000008808d7ff0000000004000000ffffffff0000000000000000000000000000000000000000000000000000000000000000000000000000000000000000000000005de8a18700000000ffffffffffffffff0400000000000000ffffffff00000000000000000000000019000000527bd705000000001408d7050000000004000000ffffffff000000000000000000000000000000000000000000000000000000000000000000000000000000000000000000000000d1e8a18700000000ffffffffffffffff0400000000000000ffffffff0000000000000000000000000060b14401000000a8966402c70f000050f3cc0fd0f3cc0f060000000700000001000000000000000000000000000000000000000800000000000001000000000040b6440040b64404000000000000000000000000000000000000000000000000000000000000000000803f0000000002000000a8026325b4026325b402632500000000000000001054211a000000000000000001010000d0aea20dc60f0000040000002c010000c800000064000000050000007670d70500000000300b97050000000004000000ffffffff000000000000000000000000000000000000000000000000000000000000000000000000000000000000000000000000f5eba18700000000ffffffffffffffff0400000001000000ffffffff00000000000000000000000000000000fa39c80500000000bc0ad7ff0000000004000000ffffffff00000000000000000000000000000000000000000000000000000000000000000000000000000000000000000000000069eaa18700000000ffffffffffffffff0400000000000000ffffffff00000000000000000000000000a0b24401000000a8966402c80f0000d0facc0fd0fbcc0f060000000700000001000000000000000000000000000000000000000800000000000001000000000020bb440020bb4405000000000000000000000000000000000000000000000000000000000000000000803f0000000002000000e8036325f4036325f403632500000000000000001054211a000000000000000001010000d0aea20dc70f0000050000005e010000e600000073000000000000009e96f90500000000d905d7720000000004000000ffffffff0000000000000000000000000000000000000000000000000000000000000000000000000000000000000000000000008de5a18700000000ffffffffffffffff0400000000000000ffffffff000000000000000000000000190000006276d705000000002405d7050000000004000000ffffffff00000000000000000000000000000000000000000000000000000000000000000000000000000000000000000000000001e4a18700000000ffffffffffffffff0400000000000000ffffffff00000000000000000000000000e0b34401000000a8966402c90f000050f7cc0fd0f7cc0f0000000007000000010000000000000000000000000000000000000008000000000000010000000000a0b94400a0b94406000000000000000000000000000000000000000000000000000000000000000000803f000000000200000048036325540363255403632500000000000000001054211a000000000000000001010000d0aea20dc80f0000060000005e010000e600000073000000000000000697f905000000004104d7720000000004000000ffffffff00000000000000000000000000000000000000000000000000000000000000000000000000000000000000000000000025e7a18700000000ffffffffffffffff0400000000000000ffffffff000000000000000000000000190000008a74d70500000000cc07d7050000000004000000ffffffff00000000000000000000000000000000000000000000000000000000000000000000000000000000000000000000000099e7a18700000000ffffffffffffffff0400000000000000ffffffff0000000000000000000000000020b54401000000a8966402ca0f000050f3cc0fd0f3cc0f070000000700000001000000000000000000000000000000000000000800000000000001000000000060bb440060bb4407000000000000000000000000000000000000000000000000000000000000000000803f000000000200000078036325840363258403632500000000000000001054211a000000000000000001010000d0aea20dc90f00000700000090010000090100008200000000000000aef5e90500000000e906d7f10000000004000000ffffffff000000000000000000000000000000000000000000000000000000000000000000000000000000000000000000000000bde6a18700000000ffffffffffffffff0400000000000000ffffffff000000000000000000000000190000003275d705000000007406d7050000000004000000ffffffff00000000000000000000000000000000000000000000000000000000000000000000000000000000000000000000000031e1a18700000000ffffffffffffffff0400000000000000ffffffff00000000000000000000000000c0b64401000000a8966402cb0f000050f7cc0f90f7cc0f060000000700000001000000000000000000000000000000000000000800000000000001000000000000bd440000bd4408000000000000000000000000000000000000000000000000000000000000000000803f0000000001000000a8036325b4036325b403632500000000000000001054211a000000000000000001010000d0aea20dca0f00000800000090010000090100008200000005000000d67bd70500000000900097050000000004000000ffffffff00000000000000000000000000000000000000000000000000000000000000000000000000000000000000000000000055e0a18700000000ffffffffffffffff040000000e000000ffffffff000000000000000000000000000000005af3e905000000001d00d7f10000000004000000ffffffff000000000000000000000000000000000000000000000000000000000000000000000000000000000000000000000000c9e0a18700000000ffffffffffffffff0400000000000000ffffffff0000000000000000000000000060b84401000000a8966402cc0f000050f7cc0fd0f7cc0f0000000007000000010000000000000000000000000000000000000008000000000000010000000000a0be4400a0be4409000000000000000000000000000000000000000000000000000000000000000000803f0000000001000000f8036325040463250404632500000000000000001054211a000000000000000001010000d0aea20dcb0f000009000000c20100002701000096000000000000007e509905000000003a03d7740000000004000000ffffffff000000000000000000000000000000000000000000000000000000000000000000000000000000000000000000000000ede3a18700000000ffffffffffffffff0400000000000000ffffffff00000000000000000000000019000000c271d705000000008402d7050000000004000000ffffffff00000000000000000000000000000000000000000000000000000000000000000000000000000000000000000000000061e2a18700000000ffffffffffffffff0400000000000000ffffffff0000000000000000000000000000ba4401000000a8966402cd0f0000d0c3cc0f50c4cc0f060000000700000001000000000000000000000000000000000000000800000000000001000000000020c3440020c3440a000000000000000000000000000000000000000000000000000000000000000000803f000000000100000008046325140463251404632500000000000000001054211a000000000000000001010000d0aea20dcc0f00000a000000c2010000270100009600000000000000e66e990500000000a23dd7740000000004000000ffffffff00000000000000000000000000000000000000000000000000000000000000000000000000000000000000000000000085dda18700000000ffffffffffffffff0400000000000000ffffffff000000000000000000000000190000006a4ed705000000002c3dd7050000000004000000ffffffff000000000000000000000000000000000000000000000000000000000000000000000000000000000000000000000000f9dda18700000000ffffffffffffffff0400000000000000ffffffff00000000000000000000000000a0bb4401000000a8966402ce0f000010ffcc0f90ffcc0f000000000700000001000000000000000000000000000000000000000800000000000001000000000020c3440020c3440b000000000000000000000000000000000000000000000000000000000000000000803f000000000100000058036325640363256403632500000000000000001054211a000000000000000001010000d0aea20dcd0f00000b000000f40100004a010000a5000000000000000e8f8a05000000004a3cd7eb0000000004000000ffffffff0000000000000000000000000000000000000000000000000000000000000000000000000000000000000000000000001ddfa18700000000ffffffffffffffff0400000000000000ffffffff00000000000000000000000019000000924cd70500000000d43fd7050000000004000000ffffffff00000000000000000000000000000000000000000000000000000000000000000000000000000000000000000000000091dfa18700000000ffffffffffffffff0400000000000000ffffffff0000000000000000000000000080bd4401000000a8966402cf0f0000100ecd0f100fcd0f070000000700000001000000000000000000000000000000000000000800000000000001000000000000c6440000c6440c000000000000000000000000000000000000000000000000000000000000000000803f000000000000000018046325240463252404632500000000000000001054211a000000000000000001010000d0aea20dce0f00000c000000f40100004a010000a500000009000000b635d70500000000f03e17060000000004000000ffffffff000000000000000000000000000000000000000000000000000000000000000000000000000000000000000000000000b5dea18700000000ffffffffffffffff0400000000000000ffffffff000000000000000000000000000000003a8d8a05000000007e3ed7eb0000000004000000ffffffff00000000000000000000000000000000000000000000000000000000000000000000000000000000000000000000000029d9a18700000000ffffffffffffffff0400000000000000ffffffff0000000000000000000000000040c04401000000a8966402d00f000050c6cc0f90c6cc0f0000000007000000010000000000000000000000000000000000000008000000000000010000000000e0c84400e0c8440d000000000000000000000000000000000000000000000000000000000000000000803f000000000000000028036325340363253403632500000000000000001054211a000000000000000001010000d0aea20dcf0f00000d000000260200006d010000b400000000000000de2bba05000000009b38d76e0000000004000000ffffffff0000000000000000000000000000000000000000000000000000000000000000000000000000000000000000000000004dd8a18700000000ffffffffffffffff0400000000000000ffffffff00000000000000000000000019000000a24bd70500000000e438d7050000000004000000ffffffff000000000000000000000000000000000000000000000000000000000000000000000000000000000000000000000000c1d8a18700000000ffffffffffffffff0400000000000000ffffffff0000000000000000000000000000c34401000000a8966402d10f000050cbcc0f90cbcc0f0600000007000000010000000000000000000000000000000000000008000000000000010000000000a0cb4400a0cb440e000000000000000000000000000000000000000000000000000000000000000000803f0000000000000000d8ff6225e4ff6225e4ff622500000000000000001054211a000000000000000001010000d0aea20dd00f00000e000000260200006d010000b4000000000000004628ba0500000000033bd76e0000000004000000ffffffff000000000000000000000000000000000000000000000000000000000000000000000000000000000000000000000000e5dba18700000000ffffffffffffffff0400000000000000ffffffff00000000000000000000000019000000ca49d705000000008c3ad7050000000004000000ffffffff00000000000000000000000000000000000000000000000000000000000000000000000000000000000000000000000059daa18700000000ffffffffffffffff0400000000000000ffffffff00000000000000000000000000c0c54401000000a8966402d20f00001009cd0f9009cd0f060000000700000001000000000000000000000000000000000000000800000000000001000000000040ce440040ce440f000000000000000000000000000000000000000000000000000000000000000000803f000000000000000008016325140163251401632500000000000000001054211a000000000000000001010000d0aea20dd10f00000f000000580200008b010000c800000004000000ee66d40500000000a835d71c0000000004000000ffffffff0000000000000000000000000000000000000000000000000000000000000000000000000000000000000000000000007dd5a18700000000ffffffffffffffff0400000000000000ffffffff000000000000000000000000000000007246aa05000000003735d7ed0000000004000000ffffffff000000000000000000000000000000000000000000000000000000000000000000000000000000000000000000000000f1d5a18700000000ffffffffffffffff0400000000000000ffffffff0000000000000000000000000040c84401000000</t>
  </si>
  <si>
    <t>#71|CarDef_Lamborghini_Sesto_Elemento|4348454154454E47494E450300000038405C2600000000E8170000a8966402d30f0000d0facc0fd0fbcc0f0000000007000000010000000000000000000000000000000000000008000000000000010000000000e0b04400e0b04401000000000000000000000000000000000000000000000000000000000000000000803f0000000004000000b8036325c4036325c403632500000000000000005054211a000000000000000001010000b0e7ee02ffffffff01000000fa000000a500000055000000000000003e8eca0500000000785dc5780000000004000000ffffffff0000000000000000000000000000000000000000000000000000000000000000000000000000000000000000000000002dbcb38700000000ffffffffffffffff0400000000000000ffffffff00000000000000000000000019000000822fc50500000000c45cc5050000000004000000ffffffff000000000000000000000000000000000000000000000000000000000000000000000000000000000000000000000000a1bcb38700000000ffffffffffffffff0400000000000000ffffffff00000000000000000000000000e0b04400000000a8966402d40f000050f7cc0f90f7cc0f0000000007000000010000000000000000000000000000000000000008000000000000010000000000c0b54400c0b54402000000000000000000000000000000000000000000000000000000000000000000803f000000000400000038036325440363254403632500000000000000005054211a000000000000000001010000b0e7ee02d30f0000020000002c010000c80000006400000000000000a66cda0500000000e05fc5ff0000000004000000ffffffff000000000000000000000000000000000000000000000000000000000000000000000000000000000000000000000000c5bfb38700000000ffffffffffffffff0400000000000000ffffffff000000000000000000000000190000002a2cc505000000006c5fc5050000000004000000ffffffff00000000000000000000000000000000000000000000000000000000000000000000000000000000000000000000000039beb38700000000ffffffffffffffff0400000000000000ffffffff0000000000000000000000000020b24400000000a8966402d50f0000100ecd0fd00ecd0f070000000700000001000000000000000000000000000000000000000800000000000001000000000000b7440000b74403000000000000000000000000000000000000000000000000000000000000000000803f0000000004000000c8036325d4036325d403632500000000000000005054211a000000000000000001010000b0e7ee02d40f0000030000002c010000c80000006400000000000000ce6ada05000000008859c5ff0000000004000000ffffffff0000000000000000000000000000000000000000000000000000000000000000000000000000000000000000000000005db9b38700000000ffffffffffffffff0400000000000000ffffffff00000000000000000000000019000000522ac505000000001459c5050000000004000000ffffffff000000000000000000000000000000000000000000000000000000000000000000000000000000000000000000000000d1b9b38700000000ffffffffffffffff0400000000000000ffffffff0000000000000000000000000060b34401000000a8966402d60f0000d0c3cc0f50c4cc0f060000000700000001000000000000000000000000000000000000000800000000000001000000000040b8440040b84404000000000000000000000000000000000000000000000000000000000000000000803f0000000002000000d8036325e4036325e403632500000000000000005054211a000000000000000001010000b0e7ee02d50f0000040000005e010000e600000073000000050000007623c50500000000305885050000000004000000ffffffff000000000000000000000000000000000000000000000000000000000000000000000000000000000000000000000000f5b8b38700000000ffffffffffffffff0400000001000000ffffffff00000000000000000000000000000000fac8eb0500000000bd5bc5720000000004000000ffffffff00000000000000000000000000000000000000000000000000000000000000000000000000000000000000000000000069bbb38700000000ffffffffffffffff0400000000000000ffffffff00000000000000000000000000a0b44401000000a8966402d70f000090c1cc0f10c2cc0f070000000700000001000000000000000000000000000000000000000800000000000001000000000020bd440020bd4405000000000000000000000000000000000000000000000000000000000000000000803f000000000200000048046325540463255404632500000000000000005054211a000000000000000001010000b0e7ee02d60f000005000000900100000901000082000000000000009ea9fb0500000000d95ac5f10000000004000000ffffffff0000000000000000000000000000000000000000000000000000000000000000000000000000000000000000000000008dbab38700000000ffffffffffffffff0400000000000000ffffffff000000000000000000000000190000006229c50500000000245ac5050000000004000000ffffffff00000000000000000000000000000000000000000000000000000000000000000000000000000000000000000000000001b5b38700000000ffffffffffffffff0400000000000000ffffffff00000000000000000000000000e0b54401000000a8966402d80f000050c6cc0f90c6cc0f0000000007000000010000000000000000000000000000000000000008000000000000010000000000c0bb4400c0bb4406000000000000000000000000000000000000000000000000000000000000000000803f000000000200000088046325940463259404632500000000000000005054211a000000000000000001010000b0e7ee02d70f0000060000009001000009010000820000000000000006a6fb05000000004155c5f10000000004000000ffffffff00000000000000000000000000000000000000000000000000000000000000000000000000000000000000000000000025b4b38700000000ffffffffffffffff0400000000000000ffffffff000000000000000000000000190000008a27c50500000000cc54c5050000000004000000ffffffff00000000000000000000000000000000000000000000000000000000000000000000000000000000000000000000000099b4b38700000000ffffffffffffffff0400000000000000ffffffff0000000000000000000000000020b74401000000a8966402d90f000010c9cc0f50c9cc0f060000000700000001000000000000000000000000000000000000000800000000000001000000000060bd440060bd4407000000000000000000000000000000000000000000000000000000000000000000803f000000000200000018056325240563252405632500000000000000005054211a000000000000000001010000b0e7ee02d80f000007000000c2010000270100009600000000000000ae048b0500000000ea57c5740000000004000000ffffffff000000000000000000000000000000000000000000000000000000000000000000000000000000000000000000000000bdb7b38700000000ffffffffffffffff0400000000000000ffffffff000000000000000000000000190000003224c505000000007457c5050000000004000000ffffffff00000000000000000000000000000000000000000000000000000000000000000000000000000000000000000000000031b6b38700000000ffffffffffffffff0400000000000000ffffffff00000000000000000000000000c0b84401000000a8966402da0f000050f3cc0fd0f3cc0f000000000700000001000000000000000000000000000000000000000800000000000001000000000000bf440000bf4408000000000000000000000000000000000000000000000000000000000000000000803f000000000100000058046325640463256404632500000000000000005054211a000000000000000001010000b0e7ee02d90f000008000000f40100004a010000a500000005000000d62ac50500000000905185050000000004000000ffffffff00000000000000000000000000000000000000000000000000000000000000000000000000000000000000000000000055b1b38700000000ffffffffffffffff040000000e000000ffffffff000000000000000000000000000000005ae29805000000001e51c5eb0000000004000000ffffffff000000000000000000000000000000000000000000000000000000000000000000000000000000000000000000000000c9b1b38700000000ffffffffffffffff0400000000000000ffffffff0000000000000000000000000060ba4401000000a8966402db0f000050f7cc0f90f7cc0f0700000007000000010000000000000000000000000000000000000008000000000000010000000000c0c04400c0c04409000000000000000000000000000000000000000000000000000000000000000000803f000000000100000068046325740463257404632500000000000000005054211a000000000000000001010000b0e7ee02da0f000009000000f40100004a010000a5000000000000007ee39805000000003a50c5eb0000000004000000ffffffff000000000000000000000000000000000000000000000000000000000000000000000000000000000000000000000000edb0b38700000000ffffffffffffffff0400000000000000ffffffff00000000000000000000000019000000c220c505000000008453c5050000000004000000ffffffff00000000000000000000000000000000000000000000000000000000000000000000000000000000000000000000000061b3b38700000000ffffffffffffffff0400000000000000ffffffff0000000000000000000000000000bc4401000000a8966402dc0f000010facc0f50facc0f070000000700000001000000000000000000000000000000000000000800000000000001000000000040c5440040c5440a000000000000000000000000000000000000000000000000000000000000000000803f000000000100000078046325840463258404632500000000000000005054211a000000000000000001010000b0e7ee02db0f00000a000000260200006d010000b400000000000000e641a80500000000a352c56e0000000004000000ffffffff00000000000000000000000000000000000000000000000000000000000000000000000000000000000000000000000085b2b38700000000ffffffffffffffff0400000000000000ffffffff000000000000000000000000190000006a21c505000000002c52c5050000000004000000ffffffff000000000000000000000000000000000000000000000000000000000000000000000000000000000000000000000000f9b2b38700000000ffffffffffffffff0400000000000000ffffffff00000000000000000000000000a0bd4401000000a8966402dd0f000050f3cc0fd0f3cc0f000000000700000001000000000000000000000000000000000000000800000000000001000000000040c5440040c5440b000000000000000000000000000000000000000000000000000000000000000000803f000000000100000098046325a4046325a404632500000000000000005054211a000000000000000001010000b0e7ee02dc0f00000b000000580200008b010000c8000000000000000e3eb805000000004b4dc5ed0000000004000000ffffffff0000000000000000000000000000000000000000000000000000000000000000000000000000000000000000000000001dacb38700000000ffffffffffffffff0400000000000000ffffffff00000000000000000000000019000000923fc50500000000d44cc5050000000004000000ffffffff00000000000000000000000000000000000000000000000000000000000000000000000000000000000000000000000091acb38700000000ffffffffffffffff0400000000000000ffffffff0000000000000000000000000080bf4401000000a8966402de0f000010facc0f50facc0f0600000007000000010000000000000000000000000000000000000008000000000000010000000000e0c84400e0c8440c000000000000000000000000000000000000000000000000000000000000000000803f0000000000000000a8046325b4046325b404632500000000000000005054211a000000000000000001010000b0e7ee02dd0f00000c000000580200008b010000c800000009000000b69cc50500000000f04fc5000000000004000000ffffffff000000000000000000000000000000000000000000000000000000000000000000000000000000000000000000000000b5afb38700000000ffffffffffffffff0400000000000000ffffffff000000000000000000000000000000003a3cb805000000007f4fc5ed0000000004000000ffffffff00000000000000000000000000000000000000000000000000000000000000000000000000000000000000000000000029aeb38700000000ffffffffffffffff0400000000000000ffffffff0000000000000000000000000000c34401000000a8966402df0f0000d0facc0f10fbcc0f000000000700000001000000000000000000000000000000000000000800000000000001000000000080cc440080cc440d000000000000000000000000000000000000000000000000000000000000000000803f0000000000000000c8046325d4046325d404632500000000000000005054211a000000000000000001010000b0e7ee02de0f00000d0000008a020000ae010000d700000000000000de9a4905000000009c49c5600000000004000000ffffffff0000000000000000000000000000000000000000000000000000000000000000000000000000000000000000000000004da9b38700000000ffffffffffffffff0400000000000000ffffffff00000000000000000000000019000000a23ac50500000000e449c5050000000004000000ffffffff000000000000000000000000000000000000000000000000000000000000000000000000000000000000000000000000c1a9b38700000000ffffffffffffffff0400000000000000ffffffff0000000000000000000000000080c64401000000a8966402e00f000010ffcc0f90ffcc0f060000000700000001000000000000000000000000000000000000000800000000000001000000000000d0440000d0440e000000000000000000000000000000000000000000000000000000000000000000803f000000000000000078006325840063258400632500000000000000005054211a000000000000000001010000b0e7ee02df0f00000e000000bc020000cc010000e600000000000000467b5905000000000448c5e70000000004000000ffffffff000000000000000000000000000000000000000000000000000000000000000000000000000000000000000000000000e5a8b38700000000ffffffffffffffff0400000000000000ffffffff00000000000000000000000019000000ca38c505000000008c4bc5050000000004000000ffffffff00000000000000000000000000000000000000000000000000000000000000000000000000000000000000000000000059abb38700000000ffffffffffffffff0400000000000000ffffffff0000000000000000000000000000ca4401000000a8966402e10f000010c9cc0f50c9cc0f070000000700000001000000000000000000000000000000000000000800000000000001000000000080d3440080d3440f000000000000000000000000000000000000000000000000000000000000000000803f000000000000000088016325940163259401632500000000000000005054211a000000000000000001010000b0e7ee02e00f00000f000000bc020000cc010000e600000004000000ee19c60500000000a84ac51c0000000004000000ffffffff0000000000000000000000000000000000000000000000000000000000000000000000000000000000000000000000007daab38700000000ffffffffffffffff0400000000000000ffffffff000000000000000000000000000000007279590500000000304ac5e70000000004000000ffffffff000000000000000000000000000000000000000000000000000000000000000000000000000000000000000000000000f1aab38700000000ffffffffffffffff0400000000000000ffffffff0000000000000000000000000060cd4401000000</t>
  </si>
  <si>
    <t>#72|CarDef_Mclaren_p1|4348454154454E47494E4503000000387E5C2600000000E8170000a8966402e20f000050c6cc0f90c6cc0f0000000007000000010000000000000000000000000000000000000008000000000000010000000000a0b14400a0b14401000000000000000000000000000000000000000000000000000000000000000000803f0000000004000000e8046325f4046325f4046325000000000000000090ad211a00000000000000000101000038f1e706ffffffff01000000fa000000a500000055000000000000003eb0ca05000000007863c5780000000004000000ffffffff0000000000000000000000000000000000000000000000000000000000000000000000000000000000000000000000002d82b38700000000ffffffffffffffff0400000000000000ffffffff000000000000000000000000190000008211c50500000000c462c5050000000004000000ffffffff000000000000000000000000000000000000000000000000000000000000000000000000000000000000000000000000a182b38700000000ffffffffffffffff0400000000000000ffffffff00000000000000000000000000a0b14400000000a8966402e30f0000d001cd0f5002cd0f0600000007000000010000000000000000000000000000000000000008000000000000010000000000a0b64400a0b64402000000000000000000000000000000000000000000000000000000000000000000803f0000000004000000f80463250405632504056325000000000000000090ad211a00000000000000000101000038f1e706e20f0000020000002c010000c80000006400000000000000a6aeda0500000000e09dc5ff0000000004000000ffffffff000000000000000000000000000000000000000000000000000000000000000000000000000000000000000000000000c57db38700000000ffffffffffffffff0400000000000000ffffffff000000000000000000000000190000002aeec505000000006c9dc5050000000004000000ffffffff000000000000000000000000000000000000000000000000000000000000000000000000000000000000000000000000397cb38700000000ffffffffffffffff0400000000000000ffffffff0000000000000000000000000000b34400000000a8966402e40f000050f3cc0f90f3cc0f000000000700000001000000000000000000000000000000000000000800000000000001000000000000b8440000b84403000000000000000000000000000000000000000000000000000000000000000000803f0000000004000000080563251405632514056325000000000000000090ad211a00000000000000000101000038f1e706e30f0000030000002c010000c80000006400000000000000ceacda0500000000889fc5ff0000000004000000ffffffff0000000000000000000000000000000000000000000000000000000000000000000000000000000000000000000000005d7fb38700000000ffffffffffffffff0400000000000000ffffffff0000000000000000000000001900000052ecc50500000000149fc5050000000004000000ffffffff000000000000000000000000000000000000000000000000000000000000000000000000000000000000000000000000d17fb38700000000ffffffffffffffff0400000000000000ffffffff0000000000000000000000000060b44401000000a8966402e50f000050f3cc0fd0f3cc0f070000000700000001000000000000000000000000000000000000000800000000000001000000000060b9440060b94404000000000000000000000000000000000000000000000000000000000000000000803f0000000002000000280463253404632534046325000000000000000090ad211a00000000000000000101000038f1e706e40f0000040000005e010000e6000000730000000500000076e5c50500000000309e85050000000004000000ffffffff000000000000000000000000000000000000000000000000000000000000000000000000000000000000000000000000f57eb38700000000ffffffffffffffff0400000001000000ffffffff00000000000000000000000000000000fa0aeb0500000000bd99c5720000000004000000ffffffff0000000000000000000000000000000000000000000000000000000000000000000000000000000000000000000000006979b38700000000ffffffffffffffff0400000000000000ffffffff00000000000000000000000000c0b54401000000a8966402e60f0000100ecd0f100fcd0f070000000700000001000000000000000000000000000000000000000800000000000001000000000080be440080be4405000000000000000000000000000000000000000000000000000000000000000000803f0000000002000000380463254404632544046325000000000000000090ad211a00000000000000000101000038f1e706e50f000005000000900100000901000082000000000000009e6bfb0500000000d998c5f10000000004000000ffffffff0000000000000000000000000000000000000000000000000000000000000000000000000000000000000000000000008d78b38700000000ffffffffffffffff0400000000000000ffffffff0000000000000000000000001900000062ebc505000000002498c5050000000004000000ffffffff000000000000000000000000000000000000000000000000000000000000000000000000000000000000000000000000017bb38700000000ffffffffffffffff0400000000000000ffffffff0000000000000000000000000020b74401000000a8966402e70f000010c9cc0f90c9cc0f000000000700000001000000000000000000000000000000000000000800000000000001000000000040bd440040bd4406000000000000000000000000000000000000000000000000000000000000000000803f0000000002000000080663251406632514066325000000000000000090ad211a00000000000000000101000038f1e706e60f000006000000900100000901000082000000000000000668fb0500000000419bc5f10000000004000000ffffffff000000000000000000000000000000000000000000000000000000000000000000000000000000000000000000000000257ab38700000000ffffffffffffffff0400000000000000ffffffff000000000000000000000000190000008ae9c50500000000cc9ac5050000000004000000ffffffff000000000000000000000000000000000000000000000000000000000000000000000000000000000000000000000000997ab38700000000ffffffffffffffff0400000000000000ffffffff00000000000000000000000000a0b84401000000a8966402e80f0000d0facc0f50fbcc0f070000000700000001000000000000000000000000000000000000000800000000000001000000000020bf440020bf4407000000000000000000000000000000000000000000000000000000000000000000803f0000000002000000b8056325c4056325c4056325000000000000000090ad211a00000000000000000101000038f1e706e70f000007000000c2010000270100009600000000000000aec68b0500000000ea95c5740000000004000000ffffffff000000000000000000000000000000000000000000000000000000000000000000000000000000000000000000000000bd75b38700000000ffffffffffffffff0400000000000000ffffffff0000000000000000000000001900000032e6c505000000007495c5050000000004000000ffffffff0000000000000000000000000000000000000000000000000000000000000000000000000000000000000000000000003174b38700000000ffffffffffffffff0400000000000000ffffffff0000000000000000000000000080ba4401000000a8966402e90f000050f7cc0f90f7cc0f000000000700000001000000000000000000000000000000000000000800000000000001000000000020c1440020c14408000000000000000000000000000000000000000000000000000000000000000000803f0000000001000000380563254405632544056325000000000000000090ad211a00000000000000000101000038f1e706e80f000008000000f40100004a010000a500000005000000d6ecc50500000000909785050000000004000000ffffffff0000000000000000000000000000000000000000000000000000000000000000000000000000000000000000000000005577b38700000000ffffffffffffffff040000000e000000ffffffff000000000000000000000000000000005a249805000000001e97c5eb0000000004000000ffffffff000000000000000000000000000000000000000000000000000000000000000000000000000000000000000000000000c977b38700000000ffffffffffffffff0400000000000000ffffffff0000000000000000000000000060bc4401000000a8966402ea0f0000d0facc0f10fbcc0f060000000700000001000000000000000000000000000000000000000800000000000001000000000000c3440000c34409000000000000000000000000000000000000000000000000000000000000000000803f0000000001000000680563257405632574056325000000000000000090ad211a00000000000000000101000038f1e706e90f000009000000f40100004a010000a5000000000000007e259805000000003a96c5eb0000000004000000ffffffff000000000000000000000000000000000000000000000000000000000000000000000000000000000000000000000000ed76b38700000000ffffffffffffffff0400000000000000ffffffff00000000000000000000000019000000c2e2c505000000008491c5050000000004000000ffffffff0000000000000000000000000000000000000000000000000000000000000000000000000000000000000000000000006171b38700000000ffffffffffffffff0400000000000000ffffffff0000000000000000000000000040be4401000000a8966402eb0f000010ffcc0f1000cd0f0700000007000000010000000000000000000000000000000000000008000000000000010000000000c0c74400c0c7440a000000000000000000000000000000000000000000000000000000000000000000803f0000000001000000c8056325d4056325d4056325000000000000000090ad211a00000000000000000101000038f1e706ea0f00000a000000260200006d010000b400000000000000e683a80500000000a390c56e0000000004000000ffffffff0000000000000000000000000000000000000000000000000000000000000000000000000000000000000000000000008570b38700000000ffffffffffffffff0400000000000000ffffffff000000000000000000000000190000006ae3c505000000002c90c5050000000004000000ffffffff000000000000000000000000000000000000000000000000000000000000000000000000000000000000000000000000f970b38700000000ffffffffffffffff0400000000000000ffffffff0000000000000000000000000020c04401000000a8966402ec0f000050f7cc0fd0f7cc0f000000000700000001000000000000000000000000000000000000000800000000000001000000000000c8440000c8440b000000000000000000000000000000000000000000000000000000000000000000803f0000000001000000d8056325e4056325e4056325000000000000000090ad211a00000000000000000101000038f1e706eb0f00000b000000580200008b010000c8000000000000000ee0b805000000004b93c5ed0000000004000000ffffffff0000000000000000000000000000000000000000000000000000000000000000000000000000000000000000000000001d72b38700000000ffffffffffffffff0400000000000000ffffffff0000000000000000000000001900000092e1c50500000000d492c5050000000004000000ffffffff0000000000000000000000000000000000000000000000000000000000000000000000000000000000000000000000009172b38700000000ffffffffffffffff0400000000000000ffffffff0000000000000000000000000020c24401000000a8966402ed0f00001009cd0f9009cd0f000000000700000001000000000000000000000000000000000000000800000000000001000000000000cc440000cc440c000000000000000000000000000000000000000000000000000000000000000000803f0000000000000000480563255405632554056325000000000000000090ad211a00000000000000000101000038f1e706ec0f00000c000000580200008b010000c800000009000000b65ec50500000000f08dc5000000000004000000ffffffff000000000000000000000000000000000000000000000000000000000000000000000000000000000000000000000000b56db38700000000ffffffffffffffff0400000000000000ffffffff000000000000000000000000000000003afeb805000000007f8dc5ed0000000004000000ffffffff000000000000000000000000000000000000000000000000000000000000000000000000000000000000000000000000296cb38700000000ffffffffffffffff0400000000000000ffffffff0000000000000000000000000000c64401000000a8966402ee0f000050cbcc0f90cbcc0f0700000007000000010000000000000000000000000000000000000008000000000000010000000000e0cf4400e0cf440d000000000000000000000000000000000000000000000000000000000000000000803f0000000000000000e8056325f4056325f4056325000000000000000090ad211a00000000000000000101000038f1e706ed0f00000d0000008a020000ae010000d700000000000000de5c4905000000009c8fc5600000000004000000ffffffff0000000000000000000000000000000000000000000000000000000000000000000000000000000000000000000000004d6fb38700000000ffffffffffffffff0400000000000000ffffffff00000000000000000000000019000000a2fcc50500000000e48fc5050000000004000000ffffffff000000000000000000000000000000000000000000000000000000000000000000000000000000000000000000000000c16fb38700000000ffffffffffffffff0400000000000000ffffffff00000000000000000000000000e0c94401000000a8966402ef0f000050f7cc0f90f7cc0f0600000007000000010000000000000000000000000000000000000008000000000000010000000000e0d34400e0d3440e000000000000000000000000000000000000000000000000000000000000000000803f0000000000000000d8016325e4016325e4016325000000000000000090ad211a00000000000000000101000038f1e706ee0f00000e000000bc020000cc010000e60000000000000046bd590500000000048ec5e70000000004000000ffffffff000000000000000000000000000000000000000000000000000000000000000000000000000000000000000000000000e56eb38700000000ffffffffffffffff0400000000000000ffffffff00000000000000000000000019000000cafac505000000008c89c5050000000004000000ffffffff0000000000000000000000000000000000000000000000000000000000000000000000000000000000000000000000005969b38700000000ffffffffffffffff0400000000000000ffffffff00000000000000000000000000c0cd4401000000a8966402f00f0000d0facc0f10fccc0f0700000007000000010000000000000000000000000000000000000008000000000000010000000000a0d74400a0d7440f000000000000000000000000000000000000000000000000000000000000000000803f0000000000000000f80263250403632504036325000000000000000090ad211a00000000000000000101000038f1e706ef0f00000f000000bc020000cc010000e600000004000000eedbc60500000000a888c51c0000000004000000ffffffff0000000000000000000000000000000000000000000000000000000000000000000000000000000000000000000000007d68b38700000000ffffffffffffffff0400000000000000ffffffff0000000000000000000000000000000072bb5905000000003088c5e70000000004000000ffffffff000000000000000000000000000000000000000000000000000000000000000000000000000000000000000000000000f168b38700000000ffffffffffffffff0400000000000000ffffffff0000000000000000000000000060d14401000000</t>
  </si>
  <si>
    <t>#73|CarDef_Jaguar_CX75|4348454154454E47494E4503000000389D5C2600000000E8170000a8966402f10f000010c9cc0f50c9cc0f000000000700000001000000000000000000000000000000000000000800000000000001000000000000b5440000b54401000000000000000000000000000000000000000000000000000000000000000000803f0000000004000000f80563250406632504066325000000000000000050ba211a000000000000000001010000b0deee02ffffffff01000000fa000000a500000055000000000000003e53ca05000000007880c5780000000004000000ffffffff0000000000000000000000000000000000000000000000000000000000000000000000000000000000000000000000002d63b38700000000ffffffffffffffff0400000000000000ffffffff0000000000000000000000001900000082f0c50500000000c483c5050000000004000000ffffffff000000000000000000000000000000000000000000000000000000000000000000000000000000000000000000000000a163b38700000000ffffffffffffffff0400000000000000ffffffff0000000000000000000000000000b54400000000a8966402f20f000050f3cc0fd0f3cc0f0600000007000000010000000000000000000000000000000000000008000000000000010000000000c0b94400c0b94402000000000000000000000000000000000000000000000000000000000000000000803f0000000004000000180663252406632524066325000000000000000050ba211a000000000000000001010000b0deee02f10f0000020000002c010000c80000006400000000000000a6b1da0500000000e082c5ff0000000004000000ffffffff000000000000000000000000000000000000000000000000000000000000000000000000000000000000000000000000c562b38700000000ffffffffffffffff0400000000000000ffffffff000000000000000000000000190000002af1c505000000006c82c5050000000004000000ffffffff000000000000000000000000000000000000000000000000000000000000000000000000000000000000000000000000395db38700000000ffffffffffffffff0400000000000000ffffffff0000000000000000000000000020b64400000000a8966402f30f00001009cd0f5009cd0f0700000007000000010000000000000000000000000000000000000008000000000000010000000000e0ba4400e0ba4403000000000000000000000000000000000000000000000000000000000000000000803f0000000004000000280563253405632534056325000000000000000050ba211a000000000000000001010000b0deee02f20f0000030000002c010000c80000006400000000000000ce8fda050000000088bcc5ff0000000004000000ffffffff0000000000000000000000000000000000000000000000000000000000000000000000000000000000000000000000005d5cb38700000000ffffffffffffffff0400000000000000ffffffff0000000000000000000000001900000052cfc5050000000014bcc5050000000004000000ffffffff000000000000000000000000000000000000000000000000000000000000000000000000000000000000000000000000d15cb38700000000ffffffffffffffff0400000000000000ffffffff0000000000000000000000000040b74401000000a8966402f40f000010ffcc0f90ffcc0f000000000700000001000000000000000000000000000000000000000800000000000001000000000020bc440020bc4404000000000000000000000000000000000000000000000000000000000000000000803f0000000002000000580563256405632564056325000000000000000050ba211a000000000000000001010000b0deee02f30f0000040000005e010000e6000000730000000500000076c4c5050000000030bf85050000000004000000ffffffff000000000000000000000000000000000000000000000000000000000000000000000000000000000000000000000000f55fb38700000000ffffffffffffffff0400000001000000ffffffff00000000000000000000000000000000fa2deb0500000000bdbec5720000000004000000ffffffff000000000000000000000000000000000000000000000000000000000000000000000000000000000000000000000000695eb38700000000ffffffffffffffff0400000000000000ffffffff0000000000000000000000000060b84401000000a8966402f50f00005011cd0f9011cd0f0700000007000000010000000000000000000000000000000000000008000000000000010000000000e0c04400e0c04405000000000000000000000000000000000000000000000000000000000000000000803f000000000200000098056325a4056325a4056325000000000000000050ba211a000000000000000001010000b0deee02f40f000005000000900100000901000082000000000000009e4afb0500000000d9b9c5f10000000004000000ffffffff0000000000000000000000000000000000000000000000000000000000000000000000000000000000000000000000008d59b38700000000ffffffffffffffff0400000000000000ffffffff0000000000000000000000001900000062cac5050000000024b9c5050000000004000000ffffffff0000000000000000000000000000000000000000000000000000000000000000000000000000000000000000000000000158b38700000000ffffffffffffffff0400000000000000ffffffff0000000000000000000000000080b94401000000a8966402f60f000050f7cc0f90f7cc0f000000000700000001000000000000000000000000000000000000000800000000000001000000000020bf440020bf4406000000000000000000000000000000000000000000000000000000000000000000803f0000000002000000880663259406632594066325000000000000000050ba211a000000000000000001010000b0deee02f50f00000600000090010000090100008200000000000000064bfb050000000041b8c5f10000000004000000ffffffff000000000000000000000000000000000000000000000000000000000000000000000000000000000000000000000000255bb38700000000ffffffffffffffff0400000000000000ffffffff000000000000000000000000190000008ac8c50500000000ccbbc5050000000004000000ffffffff000000000000000000000000000000000000000000000000000000000000000000000000000000000000000000000000995bb38700000000ffffffffffffffff0400000000000000ffffffff0000000000000000000000000080ba4401000000a8966402f70f0000100ecd0f900ecd0f0600000007000000010000000000000000000000000000000000000008000000000000010000000000c0c04400c0c04407000000000000000000000000000000000000000000000000000000000000000000803f0000000002000000b8066325c4066325c4066325000000000000000050ba211a000000000000000001010000b0deee02f60f000007000000c2010000270100009600000000000000aee98b0500000000eabac5740000000004000000ffffffff000000000000000000000000000000000000000000000000000000000000000000000000000000000000000000000000bd5ab38700000000ffffffffffffffff0400000000000000ffffffff0000000000000000000000001900000032c9c5050000000074bac5050000000004000000ffffffff0000000000000000000000000000000000000000000000000000000000000000000000000000000000000000000000003155b38700000000ffffffffffffffff0400000000000000ffffffff0000000000000000000000000000bc4401000000a8966402f80f0000d0facc0fd0fbcc0f000000000700000001000000000000000000000000000000000000000800000000000001000000000040c2440040c24408000000000000000000000000000000000000000000000000000000000000000000803f0000000001000000180763252407632524076325000000000000000050ba211a000000000000000001010000b0deee02f70f000008000000f40100004a010000a500000005000000d6cfc5050000000090b485050000000004000000ffffffff0000000000000000000000000000000000000000000000000000000000000000000000000000000000000000000000005554b38700000000ffffffffffffffff040000000e000000ffffffff000000000000000000000000000000005a079805000000001eb4c5eb0000000004000000ffffffff000000000000000000000000000000000000000000000000000000000000000000000000000000000000000000000000c954b38700000000ffffffffffffffff0400000000000000ffffffff0000000000000000000000000080bd4401000000a8966402f90f000090c1cc0fd0c1cc0f0600000007000000010000000000000000000000000000000000000008000000000000010000000000c0c34400c0c34409000000000000000000000000000000000000000000000000000000000000000000803f0000000001000000080763251407632514076325000000000000000050ba211a000000000000000001010000b0deee02f80f000009000000f40100004a010000a5000000000000007e049805000000003ab7c5eb0000000004000000ffffffff000000000000000000000000000000000000000000000000000000000000000000000000000000000000000000000000ed57b38700000000ffffffffffffffff0400000000000000ffffffff00000000000000000000000019000000c2c5c5050000000084b6c5050000000004000000ffffffff0000000000000000000000000000000000000000000000000000000000000000000000000000000000000000000000006156b38700000000ffffffffffffffff0400000000000000ffffffff0000000000000000000000000000bf4401000000a8966402fa0f000050f7cc0f90f7cc0f070000000700000001000000000000000000000000000000000000000800000000000001000000000040c8440040c8440a000000000000000000000000000000000000000000000000000000000000000000803f0000000001000000e8066325f4066325f4066325000000000000000050ba211a000000000000000001010000b0deee02f90f00000a000000260200006d010000b400000000000000e6a2a80500000000a3b1c56e0000000004000000ffffffff0000000000000000000000000000000000000000000000000000000000000000000000000000000000000000000000008551b38700000000ffffffffffffffff0400000000000000ffffffff000000000000000000000000190000006ac2c505000000002cb1c5050000000004000000ffffffff000000000000000000000000000000000000000000000000000000000000000000000000000000000000000000000000f951b38700000000ffffffffffffffff0400000000000000ffffffff0000000000000000000000000080c04401000000a8966402fb0f0000d0facc0f50fbcc0f0000000007000000010000000000000000000000000000000000000008000000000000010000000000e0c74400e0c7440b000000000000000000000000000000000000000000000000000000000000000000803f000000000100000098066325a4066325a4066325000000000000000050ba211a000000000000000001010000b0deee02fa0f00000b000000580200008b010000c8000000000000000ec3b805000000004bb0c5ed0000000004000000ffffffff0000000000000000000000000000000000000000000000000000000000000000000000000000000000000000000000001d53b38700000000ffffffffffffffff0400000000000000ffffffff0000000000000000000000001900000092c0c50500000000d4b3c5050000000004000000ffffffff0000000000000000000000000000000000000000000000000000000000000000000000000000000000000000000000009153b38700000000ffffffffffffffff0400000000000000ffffffff0000000000000000000000000000c24401000000a8966402fc0f000050f7cc0f90f7cc0f060000000700000001000000000000000000000000000000000000000800000000000001000000000000cb440000cb440c000000000000000000000000000000000000000000000000000000000000000000803f0000000000000000a8066325b4066325b4066325000000000000000050ba211a000000000000000001010000b0deee02fb0f00000c000000580200008b010000c800000009000000b661c50500000000f0b2c5000000000004000000ffffffff000000000000000000000000000000000000000000000000000000000000000000000000000000000000000000000000b552b38700000000ffffffffffffffff0400000000000000ffffffff000000000000000000000000000000003ac1b805000000007fb2c5ed0000000004000000ffffffff000000000000000000000000000000000000000000000000000000000000000000000000000000000000000000000000294db38700000000ffffffffffffffff0400000000000000ffffffff0000000000000000000000000020c54401000000a8966402fd0f000010facc0f50facc0f000000000700000001000000000000000000000000000000000000000800000000000001000000000040ce440040ce440d000000000000000000000000000000000000000000000000000000000000000000803f0000000000000000280663253406632534066325000000000000000050ba211a000000000000000001010000b0deee02fc0f00000d0000008a020000ae010000d700000000000000de7f4905000000009cacc5600000000004000000ffffffff0000000000000000000000000000000000000000000000000000000000000000000000000000000000000000000000004d4cb38700000000ffffffffffffffff0400000000000000ffffffff00000000000000000000000019000000a2dfc50500000000e4acc5050000000004000000ffffffff000000000000000000000000000000000000000000000000000000000000000000000000000000000000000000000000c14cb38700000000ffffffffffffffff0400000000000000ffffffff0000000000000000000000000040c84401000000a8966402fe0f000010ffcc0f1000cd0f000000000700000001000000000000000000000000000000000000000800000000000001000000000080d1440080d1440e000000000000000000000000000000000000000000000000000000000000000000803f0000000000000000380263254402632544026325000000000000000050ba211a000000000000000001010000b0deee02fd0f00000e000000bc020000cc010000e600000000000000469c59050000000004afc5e70000000004000000ffffffff000000000000000000000000000000000000000000000000000000000000000000000000000000000000000000000000e54fb38700000000ffffffffffffffff0400000000000000ffffffff00000000000000000000000019000000caddc505000000008caec5050000000004000000ffffffff000000000000000000000000000000000000000000000000000000000000000000000000000000000000000000000000594eb38700000000ffffffffffffffff0400000000000000ffffffff0000000000000000000000000060cb4401000000a8966402ff0f000050f3cc0f90f3cc0f0700000007000000010000000000000000000000000000000000000008000000000000010000000000c0d44400c0d4440f000000000000000000000000000000000000000000000000000000000000000000803f000000000000000098036325a4036325a4036325000000000000000050ba211a000000000000000001010000b0deee02fe0f00000f000000bc020000cc010000e600000004000000eefac60500000000a8a9c51c0000000004000000ffffffff0000000000000000000000000000000000000000000000000000000000000000000000000000000000000000000000007d49b38700000000ffffffffffffffff0400000000000000ffffffff00000000000000000000000000000000729a59050000000030a9c5e70000000004000000ffffffff000000000000000000000000000000000000000000000000000000000000000000000000000000000000000000000000f149b38700000000ffffffffffffffff0400000000000000ffffffff0000000000000000000000000080ce4401000000</t>
  </si>
  <si>
    <t>#74|CarDef_FerrariLaFerrari|4348454154454E47494E450300000038BC5C2600000000E8170000a8966402001000005011cd0f9011cd0f000000000700000001000000000000000000000000000000000000000800000000000001000000000000b3440000b34401000000000000000000000000000000000000000000000000000000000000000000803f0000000004000000a8056325b4056325b40563250000000000000000d0a9211a00000000000000000101000090b1a20dffffffff01000000fa000000a500000055000000000000003e72ca050000000078a1c5780000000004000000ffffffff0000000000000000000000000000000000000000000000000000000000000000000000000000000000000000000000002d40b38700000000ffffffffffffffff0400000000000000ffffffff0000000000000000000000001900000082d3c50500000000c4a0c5050000000004000000ffffffff000000000000000000000000000000000000000000000000000000000000000000000000000000000000000000000000a140b38700000000ffffffffffffffff0400000000000000ffffffff0000000000000000000000000000b34400000000a89664020110000010ffcc0fd0ffcc0f0000000007000000010000000000000000000000000000000000000008000000000000010000000000e0b74400e0b74402000000000000000000000000000000000000000000000000000000000000000000803f0000000004000000c8066325d4066325d40663250000000000000000d0a9211a00000000000000000101000090b1a20d00100000020000002c010000c80000006400000000000000a690da0500000000e0a3c5ff0000000004000000ffffffff000000000000000000000000000000000000000000000000000000000000000000000000000000000000000000000000c543b38700000000ffffffffffffffff0400000000000000ffffffff000000000000000000000000190000002ad0c505000000006ca3c5050000000004000000ffffffff0000000000000000000000000000000000000000000000000000000000000000000000000000000000000000000000003942b38700000000ffffffffffffffff0400000000000000ffffffff0000000000000000000000000040b44400000000a89664020210000050c6cc0f90c6cc0f060000000700000001000000000000000000000000000000000000000800000000000001000000000020b9440020b94403000000000000000000000000000000000000000000000000000000000000000000803f0000000004000000d8066325e4066325e40663250000000000000000d0a9211a00000000000000000101000090b1a20d01100000030000002c010000c80000006400000000000000ceeeda050000000088ddc5ff0000000004000000ffffffff0000000000000000000000000000000000000000000000000000000000000000000000000000000000000000000000005d3db38700000000ffffffffffffffff0400000000000000ffffffff0000000000000000000000001900000052aec5050000000014ddc5050000000004000000ffffffff000000000000000000000000000000000000000000000000000000000000000000000000000000000000000000000000d13db38700000000ffffffffffffffff0400000000000000ffffffff0000000000000000000000000080b54401000000a89664020310000050f7cc0f90f7cc0f070000000700000001000000000000000000000000000000000000000800000000000001000000000060ba440060ba4404000000000000000000000000000000000000000000000000000000000000000000803f00000000020000007806632584066325840663250000000000000000d0a9211a00000000000000000101000090b1a20d02100000040000005e010000e6000000730000000500000076a7c5050000000030dc85050000000004000000ffffffff000000000000000000000000000000000000000000000000000000000000000000000000000000000000000000000000f53cb38700000000ffffffffffffffff0400000001000000ffffffff00000000000000000000000000000000fa4ceb0500000000bddfc5720000000004000000ffffffff000000000000000000000000000000000000000000000000000000000000000000000000000000000000000000000000693fb38700000000ffffffffffffffff0400000000000000ffffffff00000000000000000000000000c0b64401000000a896640204100000d0c3cc0f90c4cc0f060000000700000001000000000000000000000000000000000000000800000000000001000000000060bf440060bf4405000000000000000000000000000000000000000000000000000000000000000000803f00000000020000004806632554066325540663250000000000000000d0a9211a00000000000000000101000090b1a20d0310000005000000900100000901000082000000000000009e2dfb0500000000d9dec5f10000000004000000ffffffff0000000000000000000000000000000000000000000000000000000000000000000000000000000000000000000000008d3eb38700000000ffffffffffffffff0400000000000000ffffffff0000000000000000000000001900000062adc5050000000024dec5050000000004000000ffffffff0000000000000000000000000000000000000000000000000000000000000000000000000000000000000000000000000139b38700000000ffffffffffffffff0400000000000000ffffffff0000000000000000000000000000b84401000000a89664020510000050cbcc0f90cbcc0f0000000007000000010000000000000000000000000000000000000008000000000000010000000000e0bd4400e0bd4406000000000000000000000000000000000000000000000000000000000000000000803f00000000020000001808632524086325240863250000000000000000d0a9211a00000000000000000101000090b1a20d041000000600000090010000090100008200000000000000062afb050000000041d9c5f10000000004000000ffffffff0000000000000000000000000000000000000000000000000000000000000000000000000000000000000000000000002538b38700000000ffffffffffffffff0400000000000000ffffffff000000000000000000000000190000008aabc50500000000ccd8c5050000000004000000ffffffff0000000000000000000000000000000000000000000000000000000000000000000000000000000000000000000000009938b38700000000ffffffffffffffff0400000000000000ffffffff0000000000000000000000000040b94401000000a896640206100000d001cd0f1002cd0f0700000007000000010000000000000000000000000000000000000008000000000000010000000000a0bf4400a0bf4407000000000000000000000000000000000000000000000000000000000000000000803f0000000002000000b8076325c4076325c40763250000000000000000d0a9211a00000000000000000101000090b1a20d0510000007000000c2010000270100009600000000000000ae888b0500000000eadbc5740000000004000000ffffffff000000000000000000000000000000000000000000000000000000000000000000000000000000000000000000000000bd3bb38700000000ffffffffffffffff0400000000000000ffffffff0000000000000000000000001900000032a8c5050000000074dbc5050000000004000000ffffffff000000000000000000000000000000000000000000000000000000000000000000000000000000000000000000000000313ab38700000000ffffffffffffffff0400000000000000ffffffff0000000000000000000000000000bb4401000000a89664020710000050cbcc0fd0cbcc0f000000000700000001000000000000000000000000000000000000000800000000000001000000000080c1440080c14408000000000000000000000000000000000000000000000000000000000000000000803f0000000001000000c8076325d4076325d40763250000000000000000d0a9211a00000000000000000101000090b1a20d0610000008000000f40100004a010000a500000005000000d6aec5050000000090d585050000000004000000ffffffff0000000000000000000000000000000000000000000000000000000000000000000000000000000000000000000000005535b38700000000ffffffffffffffff040000000e000000ffffffff000000000000000000000000000000005a669805000000001ed5c5eb0000000004000000ffffffff000000000000000000000000000000000000000000000000000000000000000000000000000000000000000000000000c935b38700000000ffffffffffffffff0400000000000000ffffffff00000000000000000000000000c0bc4401000000a89664020810000010ffcc0f90ffcc0f060000000700000001000000000000000000000000000000000000000800000000000001000000000040c3440040c34409000000000000000000000000000000000000000000000000000000000000000000803f000000000100000098076325a4076325a40763250000000000000000d0a9211a00000000000000000101000090b1a20d0710000009000000f40100004a010000a5000000000000007e679805000000003ad4c5eb0000000004000000ffffffff000000000000000000000000000000000000000000000000000000000000000000000000000000000000000000000000ed34b38700000000ffffffffffffffff0400000000000000ffffffff00000000000000000000000019000000c2a4c5050000000084d7c5050000000004000000ffffffff0000000000000000000000000000000000000000000000000000000000000000000000000000000000000000000000006137b38700000000ffffffffffffffff0400000000000000ffffffff0000000000000000000000000080be4401000000a8966402091000001009cd0f9009cd0f060000000700000001000000000000000000000000000000000000000800000000000001000000000000c8440000c8440a000000000000000000000000000000000000000000000000000000000000000000803f00000000010000008807632594076325940763250000000000000000d0a9211a00000000000000000101000090b1a20d081000000a000000260200006d010000b400000000000000e6c5a80500000000a3d6c56e0000000004000000ffffffff0000000000000000000000000000000000000000000000000000000000000000000000000000000000000000000000008536b38700000000ffffffffffffffff0400000000000000ffffffff000000000000000000000000190000006aa5c505000000002cd6c5050000000004000000ffffffff000000000000000000000000000000000000000000000000000000000000000000000000000000000000000000000000f936b38700000000ffffffffffffffff0400000000000000ffffffff0000000000000000000000000040c04401000000a89664020a100000d001cd0f1002cd0f0000000007000000010000000000000000000000000000000000000008000000000000010000000000a0c74400a0c7440b000000000000000000000000000000000000000000000000000000000000000000803f0000000001000000d8076325e4076325e40763250000000000000000d0a9211a00000000000000000101000090b1a20d091000000b000000580200008b010000c8000000000000000ea2b805000000004bd1c5ed0000000004000000ffffffff0000000000000000000000000000000000000000000000000000000000000000000000000000000000000000000000001d30b38700000000ffffffffffffffff0400000000000000ffffffff0000000000000000000000001900000092a3c50500000000d4d0c5050000000004000000ffffffff0000000000000000000000000000000000000000000000000000000000000000000000000000000000000000000000009130b38700000000ffffffffffffffff0400000000000000ffffffff00000000000000000000000000c0c14401000000a89664020b100000d0c3cc0f90c4cc0f070000000700000001000000000000000000000000000000000000000800000000000001000000000040cb440040cb440c000000000000000000000000000000000000000000000000000000000000000000803f0000000000000000e8076325f4076325f40763250000000000000000d0a9211a00000000000000000101000090b1a20d0a1000000c000000580200008b010000c800000009000000b600c50500000000f0d3c5000000000004000000ffffffff000000000000000000000000000000000000000000000000000000000000000000000000000000000000000000000000b533b38700000000ffffffffffffffff0400000000000000ffffffff000000000000000000000000000000003aa0b805000000007fd3c5ed0000000004000000ffffffff0000000000000000000000000000000000000000000000000000000000000000000000000000000000000000000000002932b38700000000ffffffffffffffff0400000000000000ffffffff0000000000000000000000000060c54401000000a89664020c10000090c1cc0fd0c1cc0f060000000700000001000000000000000000000000000000000000000800000000000001000000000000cf440000cf440d000000000000000000000000000000000000000000000000000000000000000000803f00000000000000004807632554076325540763250000000000000000d0a9211a00000000000000000101000090b1a20d0b1000000d0000008a020000ae010000d700000000000000de1e4905000000009ccdc5600000000004000000ffffffff0000000000000000000000000000000000000000000000000000000000000000000000000000000000000000000000004d2db38700000000ffffffffffffffff0400000000000000ffffffff00000000000000000000000019000000a2bec50500000000e4cdc5050000000004000000ffffffff000000000000000000000000000000000000000000000000000000000000000000000000000000000000000000000000c12db38700000000ffffffffffffffff0400000000000000ffffffff0000000000000000000000000000c94401000000a89664020d10000050f7cc0fd0f7cc0f0000000007000000010000000000000000000000000000000000000008000000000000010000000000c0d24400c0d2440e000000000000000000000000000000000000000000000000000000000000000000803f00000000000000006803632574036325740363250000000000000000d0a9211a00000000000000000101000090b1a20d0c1000000e000000bc020000cc010000e60000000000000046ff59050000000004ccc5e70000000004000000ffffffff000000000000000000000000000000000000000000000000000000000000000000000000000000000000000000000000e52cb38700000000ffffffffffffffff0400000000000000ffffffff00000000000000000000000019000000cabcc505000000008ccfc5050000000004000000ffffffff000000000000000000000000000000000000000000000000000000000000000000000000000000000000000000000000592fb38700000000ffffffffffffffff0400000000000000ffffffff00000000000000000000000000a0cc4401000000a89664020e10000010c9cc0f50c9cc0f060000000700000001000000000000000000000000000000000000000800000000000001000000000040d6440040d6440f000000000000000000000000000000000000000000000000000000000000000000803f0000000000000000b8046325c4046325c40463250000000000000000d0a9211a00000000000000000101000090b1a20d0d1000000f000000bc020000cc010000e600000004000000ee9dc60500000000a8cec51c0000000004000000ffffffff0000000000000000000000000000000000000000000000000000000000000000000000000000000000000000000000007d2eb38700000000ffffffffffffffff0400000000000000ffffffff0000000000000000000000000000000072fd59050000000030cec5e70000000004000000ffffffff000000000000000000000000000000000000000000000000000000000000000000000000000000000000000000000000f12eb38700000000ffffffffffffffff0400000000000000ffffffff0000000000000000000000000000d04401000000</t>
  </si>
  <si>
    <t>#75|CarDef_Nissan_GTRNismo|4348454154454E47494E4503000000385F5C2600000000E8170000a89664020f10000050f3cc0f90f3cc0f000000000700000001000000000000000000000000000000000000000800000000000001000000000040b0440040b04401000000000000000000000000000000000000000000000000000000000000000000803f0000000004000000f80663250407632504076325000000000000000010c8211a0000000000000000010100005001f40dffffffff010000002c010000c800000064000000000000003e71da05000000007842c5ff0000000004000000ffffffff0000000000000000000000000000000000000000000000000000000000000000000000000000000000000000000000002d9db38700000000ffffffffffffffff0400000000000000ffffffff00000000000000000000000019000000820ec50500000000c47dc5050000000004000000ffffffff000000000000000000000000000000000000000000000000000000000000000000000000000000000000000000000000a19db38700000000ffffffffffffffff0400000000000000ffffffff0000000000000000000000000040b04400000000a8966402101000005011cd0f9011cd0f070000000700000001000000000000000000000000000000000000000800000000000001000000000060b5440060b54402000000000000000000000000000000000000000000000000000000000000000000803f0000000004000000580763256407632564076325000000000000000010c8211a0000000000000000010100005001f40d0f100000020000005e010000e60000007300000000000000a6efeb0500000000e17cc5720000000004000000ffffffff000000000000000000000000000000000000000000000000000000000000000000000000000000000000000000000000c59cb38700000000ffffffffffffffff0400000000000000ffffffff000000000000000000000000190000002a0fc505000000006c7cc5050000000004000000ffffffff000000000000000000000000000000000000000000000000000000000000000000000000000000000000000000000000399fb38700000000ffffffffffffffff0400000000000000ffffffff00000000000000000000000000e0b14400000000a89664021110000010ffcc0f1000cd0f000000000700000001000000000000000000000000000000000000000800000000000001000000000020b7440020b74403000000000000000000000000000000000000000000000000000000000000000000803f0000000004000000f80763250408632504086325000000000000000010c8211a0000000000000000010100005001f40d101000000300000090010000090100008200000000000000ce8dfb0500000000897ec5f10000000004000000ffffffff0000000000000000000000000000000000000000000000000000000000000000000000000000000000000000000000005d9eb38700000000ffffffffffffffff0400000000000000ffffffff00000000000000000000000019000000520dc50500000000147ec5050000000004000000ffffffff000000000000000000000000000000000000000000000000000000000000000000000000000000000000000000000000d19eb38700000000ffffffffffffffff0400000000000000ffffffff0000000000000000000000000080b34401000000a8966402121000001009cd0f5009cd0f0700000007000000010000000000000000000000000000000000000008000000000000010000000000c0b84400c0b84404000000000000000000000000000000000000000000000000000000000000000000803f0000000002000000080863251408632514086325000000000000000010c8211a0000000000000000010100005001f40d1110000004000000f40100004a010000a5000000050000007602c50500000000307985050000000004000000ffffffff000000000000000000000000000000000000000000000000000000000000000000000000000000000000000000000000f599b38700000000ffffffffffffffff0400000001000000ffffffff00000000000000000000000000000000facb980500000000be78c5eb0000000004000000ffffffff0000000000000000000000000000000000000000000000000000000000000000000000000000000000000000000000006998b38700000000ffffffffffffffff0400000000000000ffffffff0000000000000000000000000020b54401000000a89664021310000050f7cc0f90f7cc0f060000000700000001000000000000000000000000000000000000000800000000000001000000000000be440000be4405000000000000000000000000000000000000000000000000000000000000000000803f0000000002000000680763257407632574076325000000000000000010c8211a0000000000000000010100005001f40d1210000005000000260200006d010000b4000000000000009e68a80500000000db7bc56e0000000004000000ffffffff0000000000000000000000000000000000000000000000000000000000000000000000000000000000000000000000008d9bb38700000000ffffffffffffffff0400000000000000ffffffff000000000000000000000000190000006208c50500000000247bc5050000000004000000ffffffff000000000000000000000000000000000000000000000000000000000000000000000000000000000000000000000000019ab38700000000ffffffffffffffff0400000000000000ffffffff00000000000000000000000000c0b64401000000a896640214100000d0facc0f50fbcc0f0000000007000000010000000000000000000000000000000000000008000000000000010000000000e0bc4400e0bc4406000000000000000000000000000000000000000000000000000000000000000000803f0000000002000000880863259408632594086325000000000000000010c8211a0000000000000000010100005001f40d1310000006000000580200008b010000c8000000000000000609b80500000000437ac5ed0000000004000000ffffffff0000000000000000000000000000000000000000000000000000000000000000000000000000000000000000000000002595b38700000000ffffffffffffffff0400000000000000ffffffff000000000000000000000000190000008a06c50500000000cc75c5050000000004000000ffffffff0000000000000000000000000000000000000000000000000000000000000000000000000000000000000000000000009995b38700000000ffffffffffffffff0400000000000000ffffffff0000000000000000000000000040b84401000000a89664021510000010ffcc0f50ffcc0f060000000700000001000000000000000000000000000000000000000800000000000001000000000000bf440000bf4407000000000000000000000000000000000000000000000000000000000000000000803f0000000002000000180963252409632524096325000000000000000010c8211a0000000000000000010100005001f40d1410000007000000bc020000cc010000e600000000000000ae47590500000000ec74c5e70000000004000000ffffffff000000000000000000000000000000000000000000000000000000000000000000000000000000000000000000000000bd94b38700000000ffffffffffffffff0400000000000000ffffffff000000000000000000000000190000003207c505000000007474c5050000000004000000ffffffff0000000000000000000000000000000000000000000000000000000000000000000000000000000000000000000000003197b38700000000ffffffffffffffff0400000000000000ffffffff0000000000000000000000000060ba4401000000a89664021610000090c1cc0fd0c1cc0f000000000700000001000000000000000000000000000000000000000800000000000001000000000040c1440040c14408000000000000000000000000000000000000000000000000000000000000000000803f0000000001000000380863254408632544086325000000000000000010c8211a0000000000000000010100005001f40d1510000008000000ee020000ef010000fa00000005000000d60dc50500000000907685050000000004000000ffffffff0000000000000000000000000000000000000000000000000000000000000000000000000000000000000000000000005596b38700000000ffffffffffffffff040000000e000000ffffffff000000000000000000000000000000005ae56e05000000001976c55a0000000004000000ffffffff000000000000000000000000000000000000000000000000000000000000000000000000000000000000000000000000c996b38700000000ffffffffffffffff0400000000000000ffffffff0000000000000000000000000080bc4401000000a896640217100000d001cd0f1002cd0f000000000700000001000000000000000000000000000000000000000800000000000001000000000060c3440060c34409000000000000000000000000000000000000000000000000000000000000000000803f0000000001000000480863255408632554086325000000000000000010c8211a0000000000000000010100005001f40d1610000009000000200300001202000009010000000000007e827e05000000003d71c5d90000000004000000ffffffff000000000000000000000000000000000000000000000000000000000000000000000000000000000000000000000000ed91b38700000000ffffffffffffffff0400000000000000ffffffff00000000000000000000000019000000c203c505000000008470c5050000000004000000ffffffff0000000000000000000000000000000000000000000000000000000000000000000000000000000000000000000000006190b38700000000ffffffffffffffff0400000000000000ffffffff00000000000000000000000000a0be4401000000a89664021810000050cbcc0f90cbcc0f070000000700000001000000000000000000000000000000000000000800000000000001000000000080c8440080c8440a000000000000000000000000000000000000000000000000000000000000000000803f0000000001000000580863256408632564086325000000000000000010c8211a0000000000000000010100005001f40d171000000a00000084030000530200002701000000000000e6c01f0500000000a673c5d30000000004000000ffffffff0000000000000000000000000000000000000000000000000000000000000000000000000000000000000000000000008593b38700000000ffffffffffffffff0400000000000000ffffffff000000000000000000000000190000006a00c505000000002c73c5050000000004000000ffffffff000000000000000000000000000000000000000000000000000000000000000000000000000000000000000000000000f993b38700000000ffffffffffffffff0400000000000000ffffffff00000000000000000000000000c0c04401000000a89664021910000010c9cc0f50c9cc0f000000000700000001000000000000000000000000000000000000000800000000000001000000000000c9440000c9440b000000000000000000000000000000000000000000000000000000000000000000803f000000000100000098086325a4086325a4086325000000000000000010c8211a0000000000000000010100005001f40d181000000b000000b6030000710200003b010000000000000e612f05000000004f72c5560000000004000000ffffffff0000000000000000000000000000000000000000000000000000000000000000000000000000000000000000000000001d8db38700000000ffffffffffffffff0400000000000000ffffffff00000000000000000000000019000000921ec50500000000d46dc5050000000004000000ffffffff000000000000000000000000000000000000000000000000000000000000000000000000000000000000000000000000918db38700000000ffffffffffffffff0400000000000000ffffffff0000000000000000000000000020c34401000000a89664021a1000005011cd0fd011cd0f070000000700000001000000000000000000000000000000000000000800000000000001000000000000cd440000cd440c000000000000000000000000000000000000000000000000000000000000000000803f0000000000000000680863257408632574086325000000000000000010c8211a0000000000000000010100005001f40d191000000c000000e8030000940200004a01000009000000b65fc40500000000f06cc50f0000000004000000ffffffff000000000000000000000000000000000000000000000000000000000000000000000000000000000000000000000000b58cb38700000000ffffffffffffffff0400000000000000ffffffff000000000000000000000000000000003a1f3f05000000007b6cc5d50000000004000000ffffffff000000000000000000000000000000000000000000000000000000000000000000000000000000000000000000000000298fb38700000000ffffffffffffffff0400000000000000ffffffff0000000000000000000000000000c74401000000a89664021b10000050f3cc0fd0f3cc0f060000000700000001000000000000000000000000000000000000000800000000000001000000000000d1440000d1440d000000000000000000000000000000000000000000000000000000000000000000803f0000000000000000a8086325b4086325b4086325000000000000000010c8211a0000000000000000010100005001f40d1a1000000d0000004c040000d50200006d01000000000000de5ddc0400000000906ec5cf0000000004000000ffffffff0000000000000000000000000000000000000000000000000000000000000000000000000000000000000000000000004d8eb38700000000ffffffffffffffff0400000000000000ffffffff00000000000000000000000019000000a21dc50500000000e46ec5050000000004000000ffffffff000000000000000000000000000000000000000000000000000000000000000000000000000000000000000000000000c18eb38700000000ffffffffffffffff0400000000000000ffffffff00000000000000000000000000e0ca4401000000a89664021c100000d0c3cc0f90c4cc0f000000000700000001000000000000000000000000000000000000000800000000000001000000000000d5440000d5440e000000000000000000000000000000000000000000000000000000000000000000803f0000000000000000d8046325e4046325e4046325000000000000000010c8211a0000000000000000010100005001f40d1b1000000e0000007e040000f80200007c0100000000000046faed04000000000969c5420000000004000000ffffffff000000000000000000000000000000000000000000000000000000000000000000000000000000000000000000000000e589b38700000000ffffffffffffffff0400000000000000ffffffff00000000000000000000000019000000ca1bc505000000008c68c5050000000004000000ffffffff0000000000000000000000000000000000000000000000000000000000000000000000000000000000000000000000005988b38700000000ffffffffffffffff0400000000000000ffffffff00000000000000000000000000c0ce4401000000a89664021d100000100ecd0f500ecd0f0700000007000000010000000000000000000000000000000000000008000000000000010000000000a0d84400a0d8440f000000000000000000000000000000000000000000000000000000000000000000803f0000000000000000780563258405632584056325000000000000000010c8211a0000000000000000010100005001f40d1c1000000f000000b0040000160300008b01000004000000ee38c60500000000a86bc51c0000000004000000ffffffff0000000000000000000000000000000000000000000000000000000000000000000000000000000000000000000000007d8bb38700000000ffffffffffffffff0400000000000000ffffffff000000000000000000000000000000007298fd04000000003d6bc5c10000000004000000ffffffff000000000000000000000000000000000000000000000000000000000000000000000000000000000000000000000000f18bb38700000000ffffffffffffffff0400000000000000ffffffff0000000000000000000000000060d24401000000</t>
  </si>
  <si>
    <t>#76|CarDef_VolkswagenNardo|4348454154454E47494E450300000038385D2600000000E8170000a89664021e100000d001cd0f5002cd0f0000000007000000010000000000000000000000000000000000000008000000000000010000000000a0b54400a0b54401000000000000000000000000000000000000000000000000000000000000000000803f00000000040000007807632584076325840763250000000000000000d09a211a00000000000000000101000050d1c90fffffffff010000002c010000c800000064000000000000003e16db05000000007825c4ff0000000004000000ffffffff0000000000000000000000000000000000000000000000000000000000000000000000000000000000000000000000002dc4b28700000000ffffffffffffffff0400000000000000ffffffff000000000000000000000000190000008257c40500000000c424c4050000000004000000ffffffff000000000000000000000000000000000000000000000000000000000000000000000000000000000000000000000000a1c4b28700000000ffffffffffffffff0400000000000000ffffffff00000000000000000000000000a0b54400000000a89664021f100000d001cd0f1002cd0f070000000700000001000000000000000000000000000000000000000800000000000001000000000080ba440080ba4402000000000000000000000000000000000000000000000000000000000000000000803f0000000004000000b8086325c4086325c40863250000000000000000d09a211a00000000000000000101000050d1c90f1e100000020000005e010000e60000007300000000000000a6b4ea0500000000e127c4720000000004000000ffffffff000000000000000000000000000000000000000000000000000000000000000000000000000000000000000000000000c5c7b28700000000ffffffffffffffff0400000000000000ffffffff000000000000000000000000190000002a54c405000000006c27c4050000000004000000ffffffff00000000000000000000000000000000000000000000000000000000000000000000000000000000000000000000000039c6b28700000000ffffffffffffffff0400000000000000ffffffff00000000000000000000000000e0b64400000000a89664022010000050cbcc0f90cbcc0f0600000007000000010000000000000000000000000000000000000008000000000000010000000000c0bb4400c0bb4403000000000000000000000000000000000000000000000000000000000000000000803f0000000004000000c8086325d4086325d40863250000000000000000d09a211a00000000000000000101000050d1c90f1f1000000300000090010000090100008200000000000000ced2fa05000000008921c4f10000000004000000ffffffff0000000000000000000000000000000000000000000000000000000000000000000000000000000000000000000000005dc1b28700000000ffffffffffffffff0400000000000000ffffffff000000000000000000000000190000005252c405000000001421c4050000000004000000ffffffff000000000000000000000000000000000000000000000000000000000000000000000000000000000000000000000000d1c1b28700000000ffffffffffffffff0400000000000000ffffffff0000000000000000000000000020b84401000000a89664022110000010c9cc0f50c9cc0f000000000700000001000000000000000000000000000000000000000800000000000001000000000020bd440020bd4404000000000000000000000000000000000000000000000000000000000000000000803f00000000020000000809632514096325140963250000000000000000d09a211a00000000000000000101000050d1c90f2010000004000000f40100004a010000a500000005000000765bc40500000000302084050000000004000000ffffffff000000000000000000000000000000000000000000000000000000000000000000000000000000000000000000000000f5c0b28700000000ffffffffffffffff0400000001000000ffffffff00000000000000000000000000000000fa90990500000000be23c4eb0000000004000000ffffffff00000000000000000000000000000000000000000000000000000000000000000000000000000000000000000000000069c3b28700000000ffffffffffffffff0400000000000000ffffffff0000000000000000000000000060b94401000000a89664022210000050c6cc0fd0c6cc0f060000000700000001000000000000000000000000000000000000000800000000000001000000000020c2440020c24405000000000000000000000000000000000000000000000000000000000000000000803f00000000020000002808632534086325340863250000000000000000d09a211a00000000000000000101000050d1c90f2110000005000000260200006d010000b4000000000000009e31a90500000000db22c46e0000000004000000ffffffff0000000000000000000000000000000000000000000000000000000000000000000000000000000000000000000000008dc2b28700000000ffffffffffffffff0400000000000000ffffffff000000000000000000000000190000006251c405000000002422c4050000000004000000ffffffff00000000000000000000000000000000000000000000000000000000000000000000000000000000000000000000000001bdb28700000000ffffffffffffffff0400000000000000ffffffff00000000000000000000000000a0ba4401000000a896640223100000d001cd0f1002cd0f000000000700000001000000000000000000000000000000000000000800000000000001000000000080c0440080c04406000000000000000000000000000000000000000000000000000000000000000000803f0000000002000000a8096325b4096325b40963250000000000000000d09a211a00000000000000000101000050d1c90f2210000006000000580200008b010000c800000000000000062eb90500000000435dc4ed0000000004000000ffffffff00000000000000000000000000000000000000000000000000000000000000000000000000000000000000000000000025bcb28700000000ffffffffffffffff0400000000000000ffffffff000000000000000000000000190000008a2fc40500000000cc5cc4050000000004000000ffffffff00000000000000000000000000000000000000000000000000000000000000000000000000000000000000000000000099bcb28700000000ffffffffffffffff0400000000000000ffffffff00000000000000000000000000c0bb4401000000a8966402241000005011cd0fd011cd0f060000000700000001000000000000000000000000000000000000000800000000000001000000000020c2440020c24407000000000000000000000000000000000000000000000000000000000000000000803f0000000002000000b8096325c4096325c40963250000000000000000d09a211a00000000000000000101000050d1c90f2310000007000000bc020000cc010000e600000000000000ae6c580500000000ec5fc4e70000000004000000ffffffff000000000000000000000000000000000000000000000000000000000000000000000000000000000000000000000000bdbfb28700000000ffffffffffffffff0400000000000000ffffffff00000000000000000000000019000000322cc40500000000745fc4050000000004000000ffffffff00000000000000000000000000000000000000000000000000000000000000000000000000000000000000000000000031beb28700000000ffffffffffffffff0400000000000000ffffffff0000000000000000000000000060bd4401000000a89664022510000010ffcc0f90ffcc0f0000000007000000010000000000000000000000000000000000000008000000000000010000000000c0c34400c0c34408000000000000000000000000000000000000000000000000000000000000000000803f0000000001000000c8096325d4096325d40963250000000000000000d09a211a00000000000000000101000050d1c90f2410000008000000ee020000ef010000fa00000005000000d622c40500000000905984050000000004000000ffffffff00000000000000000000000000000000000000000000000000000000000000000000000000000000000000000000000055b9b28700000000ffffffffffffffff040000000e000000ffffffff000000000000000000000000000000005aca6f05000000001959c45a0000000004000000ffffffff000000000000000000000000000000000000000000000000000000000000000000000000000000000000000000000000c9b9b28700000000ffffffffffffffff0400000000000000ffffffff0000000000000000000000000000bf4401000000a89664022610000050f3cc0fd0f3cc0f070000000700000001000000000000000000000000000000000000000800000000000001000000000080c5440080c54409000000000000000000000000000000000000000000000000000000000000000000803f0000000001000000082c6325142c6325142c63250000000000000000d09a211a00000000000000000101000050d1c90f2510000009000000200300001202000009010000000000007eab7f05000000003d58c4d90000000004000000ffffffff000000000000000000000000000000000000000000000000000000000000000000000000000000000000000000000000edb8b28700000000ffffffffffffffff0400000000000000ffffffff00000000000000000000000019000000c228c40500000000845bc4050000000004000000ffffffff00000000000000000000000000000000000000000000000000000000000000000000000000000000000000000000000061bbb28700000000ffffffffffffffff0400000000000000ffffffff00000000000000000000000000a0c04401000000a896640227100000100ecd0f500ecd0f060000000700000001000000000000000000000000000000000000000800000000000001000000000000ca440000ca440a000000000000000000000000000000000000000000000000000000000000000000803f0000000001000000b82c6325c42c6325c42c63250000000000000000d09a211a00000000000000000101000050d1c90f261000000a00000084030000530200002701000000000000e6e91e0500000000a65ac4d30000000004000000ffffffff00000000000000000000000000000000000000000000000000000000000000000000000000000000000000000000000085bab28700000000ffffffffffffffff0400000000000000ffffffff000000000000000000000000190000006a29c405000000002c5ac4050000000004000000ffffffff000000000000000000000000000000000000000000000000000000000000000000000000000000000000000000000000f9bab28700000000ffffffffffffffff0400000000000000ffffffff0000000000000000000000000040c24401000000a89664022810000090c1cc0fd0c1cc0f000000000700000001000000000000000000000000000000000000000800000000000001000000000000ca440000ca440b000000000000000000000000000000000000000000000000000000000000000000803f0000000001000000082d6325142d6325142d63250000000000000000d09a211a00000000000000000101000050d1c90f271000000b000000b6030000710200003b010000000000000e462e05000000004f55c4560000000004000000ffffffff0000000000000000000000000000000000000000000000000000000000000000000000000000000000000000000000001db4b28700000000ffffffffffffffff0400000000000000ffffffff000000000000000000000000190000009227c40500000000d454c4050000000004000000ffffffff00000000000000000000000000000000000000000000000000000000000000000000000000000000000000000000000091b4b28700000000ffffffffffffffff0400000000000000ffffffff0000000000000000000000000020c44401000000a89664022910000010ffcc0f1000cd0f0000000007000000010000000000000000000000000000000000000008000000000000010000000000a0cd4400a0cd440c000000000000000000000000000000000000000000000000000000000000000000803f0000000000000000a83a6325b43a6325b43a63250000000000000000d09a211a00000000000000000101000050d1c90f281000000c000000e8030000940200004a01000009000000b664c50500000000f057c40f0000000004000000ffffffff000000000000000000000000000000000000000000000000000000000000000000000000000000000000000000000000b5b7b28700000000ffffffffffffffff0400000000000000ffffffff000000000000000000000000000000003a243e05000000007b57c4d50000000004000000ffffffff00000000000000000000000000000000000000000000000000000000000000000000000000000000000000000000000029b6b28700000000ffffffffffffffff0400000000000000ffffffff00000000000000000000000000a0c74401000000a89664022a1000005011cd0f9011cd0f070000000700000001000000000000000000000000000000000000000800000000000001000000000040d1440040d1440d000000000000000000000000000000000000000000000000000000000000000000803f0000000000000000a83b6325b43b6325b43b63250000000000000000d09a211a00000000000000000101000050d1c90f291000000d0000004c040000d50200006d01000000000000de62dd04000000009051c4cf0000000004000000ffffffff0000000000000000000000000000000000000000000000000000000000000000000000000000000000000000000000004db1b28700000000ffffffffffffffff0400000000000000ffffffff00000000000000000000000019000000a222c40500000000e451c4050000000004000000ffffffff000000000000000000000000000000000000000000000000000000000000000000000000000000000000000000000000c1b1b28700000000ffffffffffffffff0400000000000000ffffffff0000000000000000000000000020cb4401000000a89664022b10000050f3cc0f90f3cc0f0600000007000000010000000000000000000000000000000000000008000000000000010000000000e0d44400e0d4440e000000000000000000000000000000000000000000000000000000000000000000803f00000000000000008805632594056325940563250000000000000000d09a211a00000000000000000101000050d1c90f2a1000000e0000007e040000f80200007c0100000000000046c3ec04000000000950c4420000000004000000ffffffff000000000000000000000000000000000000000000000000000000000000000000000000000000000000000000000000e5b0b28700000000ffffffffffffffff0400000000000000ffffffff00000000000000000000000019000000ca20c405000000008c53c4050000000004000000ffffffff00000000000000000000000000000000000000000000000000000000000000000000000000000000000000000000000059b3b28700000000ffffffffffffffff0400000000000000ffffffff00000000000000000000000000a0ce4401000000a89664022c10000050f7cc0fd0f7cc0f060000000700000001000000000000000000000000000000000000000800000000000001000000000060d8440060d8440f000000000000000000000000000000000000000000000000000000000000000000803f00000000000000003806632544066325440663250000000000000000d09a211a00000000000000000101000050d1c90f2b1000000f000000b0040000160300008b01000004000000ee01c70500000000a852c41c0000000004000000ffffffff0000000000000000000000000000000000000000000000000000000000000000000000000000000000000000000000007db2b28700000000ffffffffffffffff0400000000000000ffffffff0000000000000000000000000000000072a1fc04000000003d52c4c10000000004000000ffffffff000000000000000000000000000000000000000000000000000000000000000000000000000000000000000000000000f1b2b28700000000ffffffffffffffff0400000000000000ffffffff0000000000000000000000000020d24401000000</t>
  </si>
  <si>
    <t>#77|CarDef_Tramontana_XTR|4348454154454E47494E450300000038FA5C2600000000E8170000a89664022d10000050c6cc0f90c6cc0f0000000007000000010000000000000000000000000000000000000008000000000000010000000000a0b54400a0b54401000000000000000000000000000000000000000000000000000000000000000000803f0000000004000000e8086325f4086325f40863250000000000000000909b211a000000000000000001010000d0cec90fffffffff010000002c010000c800000064000000000000003ed4da050000000078e7c5ff0000000004000000ffffffff0000000000000000000000000000000000000000000000000000000000000000000000000000000000000000000000002d06b38700000000ffffffffffffffff0400000000000000ffffffff000000000000000000000000190000008295c50500000000c4e6c5050000000004000000ffffffff000000000000000000000000000000000000000000000000000000000000000000000000000000000000000000000000a106b38700000000ffffffffffffffff0400000000000000ffffffff00000000000000000000000000a0b54400000000a89664022e10000010c9cc0f90c9cc0f070000000700000001000000000000000000000000000000000000000800000000000001000000000080ba440080ba4402000000000000000000000000000000000000000000000000000000000000000000803f00000000040000004809632554096325540963250000000000000000909b211a000000000000000001010000d0cec90f2d100000020000005e010000e60000007300000000000000a672eb0500000000e1e1c5720000000004000000ffffffff000000000000000000000000000000000000000000000000000000000000000000000000000000000000000000000000c501b38700000000ffffffffffffffff0400000000000000ffffffff000000000000000000000000190000002a92c505000000006ce1c5050000000004000000ffffffff0000000000000000000000000000000000000000000000000000000000000000000000000000000000000000000000003900b38700000000ffffffffffffffff0400000000000000ffffffff00000000000000000000000000e0b64400000000a89664022f100000d0facc0f10fbcc0f0600000007000000010000000000000000000000000000000000000008000000000000010000000000c0bb4400c0bb4403000000000000000000000000000000000000000000000000000000000000000000803f00000000040000007809632584096325840963250000000000000000909b211a000000000000000001010000d0cec90f2e1000000300000090010000090100008200000000000000ce10fb050000000089e3c5f10000000004000000ffffffff0000000000000000000000000000000000000000000000000000000000000000000000000000000000000000000000005d03b38700000000ffffffffffffffff0400000000000000ffffffff000000000000000000000000190000005290c5050000000014e3c5050000000004000000ffffffff000000000000000000000000000000000000000000000000000000000000000000000000000000000000000000000000d103b38700000000ffffffffffffffff0400000000000000ffffffff0000000000000000000000000020b84401000000a896640230100000d001cd0f1002cd0f000000000700000001000000000000000000000000000000000000000800000000000001000000000020bd440020bd4404000000000000000000000000000000000000000000000000000000000000000000803f0000000002000000080a6325140a6325140a63250000000000000000909b211a000000000000000001010000d0cec90f2f10000004000000f40100004a010000a5000000050000007699c5050000000030e285050000000004000000ffffffff000000000000000000000000000000000000000000000000000000000000000000000000000000000000000000000000f502b38700000000ffffffffffffffff0400000001000000ffffffff00000000000000000000000000000000faae990500000000be1dc4eb0000000004000000ffffffff00000000000000000000000000000000000000000000000000000000000000000000000000000000000000000000000069fdb28700000000ffffffffffffffff0400000000000000ffffffff0000000000000000000000000060b94401000000a896640231100000100ecd0f100fcd0f070000000700000001000000000000000000000000000000000000000800000000000001000000000020c2440020c24405000000000000000000000000000000000000000000000000000000000000000000803f0000000002000000083c6325143c6325143c63250000000000000000909b211a000000000000000001010000d0cec90f3010000005000000260200006d010000b4000000000000009e0fa90500000000db1cc46e0000000004000000ffffffff0000000000000000000000000000000000000000000000000000000000000000000000000000000000000000000000008dfcb28700000000ffffffffffffffff0400000000000000ffffffff00000000000000000000000019000000626fc40500000000241cc4050000000004000000ffffffff00000000000000000000000000000000000000000000000000000000000000000000000000000000000000000000000001ffb28700000000ffffffffffffffff0400000000000000ffffffff00000000000000000000000000a0ba4401000000a89664023210000050cbcc0fd0cbcc0f000000000700000001000000000000000000000000000000000000000800000000000001000000000060c0440060c04406000000000000000000000000000000000000000000000000000000000000000000803f00000000020000000845632514456325144563250000000000000000909b211a000000000000000001010000d0cec90f3110000006000000580200008b010000c800000000000000066cb90500000000431fc4ed0000000004000000ffffffff00000000000000000000000000000000000000000000000000000000000000000000000000000000000000000000000025feb28700000000ffffffffffffffff0400000000000000ffffffff000000000000000000000000190000008a6dc40500000000cc1ec4050000000004000000ffffffff00000000000000000000000000000000000000000000000000000000000000000000000000000000000000000000000099feb28700000000ffffffffffffffff0400000000000000ffffffff00000000000000000000000000a0bb4401000000a896640233100000d0c3cc0f50c4cc0f070000000700000001000000000000000000000000000000000000000800000000000001000000000000c2440000c24407000000000000000000000000000000000000000000000000000000000000000000803f0000000002000000a8446325b4446325b44463250000000000000000909b211a000000000000000001010000d0cec90f3210000007000000bc020000cc010000e600000000000000ae2a580500000000ec19c4e70000000004000000ffffffff000000000000000000000000000000000000000000000000000000000000000000000000000000000000000000000000bdf9b28700000000ffffffffffffffff0400000000000000ffffffff00000000000000000000000019000000326ac405000000007419c4050000000004000000ffffffff00000000000000000000000000000000000000000000000000000000000000000000000000000000000000000000000031f8b28700000000ffffffffffffffff0400000000000000ffffffff0000000000000000000000000040bd4401000000a8966402341000005011cd0fd011cd0f0600000007000000010000000000000000000000000000000000000008000000000000010000000000a0c34400a0c34408000000000000000000000000000000000000000000000000000000000000000000803f000000000100000098446325a4446325a44463250000000000000000909b211a000000000000000001010000d0cec90f3310000008000000ee020000ef010000fa00000005000000d660c40500000000901b84050000000004000000ffffffff00000000000000000000000000000000000000000000000000000000000000000000000000000000000000000000000055fbb28700000000ffffffffffffffff040000000e000000ffffffff000000000000000000000000000000005a886f0500000000191bc45a0000000004000000ffffffff000000000000000000000000000000000000000000000000000000000000000000000000000000000000000000000000c9fbb28700000000ffffffffffffffff0400000000000000ffffffff00000000000000000000000000e0be4401000000a89664023510000050c6cc0fd0c6cc0f000000000700000001000000000000000000000000000000000000000800000000000001000000000060c5440060c54409000000000000000000000000000000000000000000000000000000000000000000803f00000000010000001845632524456325244563250000000000000000909b211a000000000000000001010000d0cec90f3410000009000000200300001202000009010000000000007ee97f05000000003d1ac4d90000000004000000ffffffff000000000000000000000000000000000000000000000000000000000000000000000000000000000000000000000000edfab28700000000ffffffffffffffff0400000000000000ffffffff00000000000000000000000019000000c266c405000000008415c4050000000004000000ffffffff00000000000000000000000000000000000000000000000000000000000000000000000000000000000000000000000061f5b28700000000ffffffffffffffff0400000000000000ffffffff0000000000000000000000000080c04401000000a896640236100000d001cd0f5002cd0f0700000007000000010000000000000000000000000000000000000008000000000000010000000000e0c94400e0c9440a000000000000000000000000000000000000000000000000000000000000000000803f0000000001000000c8446325d4446325d44463250000000000000000909b211a000000000000000001010000d0cec90f351000000a00000084030000530200002701000000000000e6a71e0500000000a614c4d30000000004000000ffffffff00000000000000000000000000000000000000000000000000000000000000000000000000000000000000000000000085f4b28700000000ffffffffffffffff0400000000000000ffffffff000000000000000000000000190000006a67c405000000002c14c4050000000004000000ffffffff000000000000000000000000000000000000000000000000000000000000000000000000000000000000000000000000f9f4b28700000000ffffffffffffffff0400000000000000ffffffff0000000000000000000000000020c24401000000a896640237100000d0c3cc0f10c4cc0f0000000007000000010000000000000000000000000000000000000008000000000000010000000000c0c94400c0c9440b000000000000000000000000000000000000000000000000000000000000000000803f0000000001000000f844632504456325044563250000000000000000909b211a000000000000000001010000d0cec90f361000000b000000b6030000710200003b010000000000000e042e05000000004f17c4560000000004000000ffffffff0000000000000000000000000000000000000000000000000000000000000000000000000000000000000000000000001df6b28700000000ffffffffffffffff0400000000000000ffffffff000000000000000000000000190000009265c40500000000d416c4050000000004000000ffffffff00000000000000000000000000000000000000000000000000000000000000000000000000000000000000000000000091f6b28700000000ffffffffffffffff0400000000000000ffffffff00000000000000000000000000e0c34401000000a896640238100000d0facc0f90fbcc0f070000000700000001000000000000000000000000000000000000000800000000000001000000000040cd440040cd440c000000000000000000000000000000000000000000000000000000000000000000803f00000000000000002844632534446325344463250000000000000000909b211a000000000000000001010000d0cec90f371000000c000000e8030000940200004a01000009000000b622c50500000000f011c40f0000000004000000ffffffff000000000000000000000000000000000000000000000000000000000000000000000000000000000000000000000000b5f1b28700000000ffffffffffffffff0400000000000000ffffffff000000000000000000000000000000003a623e05000000007b11c4d50000000004000000ffffffff00000000000000000000000000000000000000000000000000000000000000000000000000000000000000000000000029f0b28700000000ffffffffffffffff0400000000000000ffffffff0000000000000000000000000040c74401000000a896640239100000100ecd0f900ecd0f0600000007000000010000000000000000000000000000000000000008000000000000010000000000c0d04400c0d0440d000000000000000000000000000000000000000000000000000000000000000000803f00000000000000003845632544456325444563250000000000000000909b211a000000000000000001010000d0cec90f381000000d0000004c040000d50200006d01000000000000de20dd04000000009013c4cf0000000004000000ffffffff0000000000000000000000000000000000000000000000000000000000000000000000000000000000000000000000004df3b28700000000ffffffffffffffff0400000000000000ffffffff00000000000000000000000019000000a260c40500000000e413c4050000000004000000ffffffff000000000000000000000000000000000000000000000000000000000000000000000000000000000000000000000000c1f3b28700000000ffffffffffffffff0400000000000000ffffffff00000000000000000000000000a0ca4401000000a89664023a10000050f3cc0fd0f3cc0f000000000700000001000000000000000000000000000000000000000800000000000001000000000020d4440020d4440e000000000000000000000000000000000000000000000000000000000000000000803f00000000000000005806632564066325640663250000000000000000909b211a000000000000000001010000d0cec90f391000000e0000007e040000f80200007c010000000000004681ec04000000000912c4420000000004000000ffffffff000000000000000000000000000000000000000000000000000000000000000000000000000000000000000000000000e5f2b28700000000ffffffffffffffff0400000000000000ffffffff00000000000000000000000019000000ca7ec405000000008c0dc4050000000004000000ffffffff00000000000000000000000000000000000000000000000000000000000000000000000000000000000000000000000059edb28700000000ffffffffffffffff0400000000000000ffffffff0000000000000000000000000000ce4401000000a89664023b100000d0c3cc0f50c4cc0f0700000007000000010000000000000000000000000000000000000008000000000000010000000000c0d74400c0d7440f000000000000000000000000000000000000000000000000000000000000000000803f00000000000000006806632574066325740663250000000000000000909b211a000000000000000001010000d0cec90f3a1000000f000000b0040000160300008b01000004000000ee5fc70500000000a80cc41c0000000004000000ffffffff0000000000000000000000000000000000000000000000000000000000000000000000000000000000000000000000007decb28700000000ffffffffffffffff0400000000000000ffffffff0000000000000000000000000000000072fffc04000000003d0cc4c10000000004000000ffffffff000000000000000000000000000000000000000000000000000000000000000000000000000000000000000000000000f1ecb28700000000ffffffffffffffff0400000000000000ffffffff0000000000000000000000000080d14401000000</t>
  </si>
  <si>
    <t>#78|CarDef_RUF_RT12_Final|4348454154454E47494E450300000038195D2600000000E8170000a89664023c10000050c6cc0f90c6cc0f0000000007000000010000000000000000000000000000000000000008000000000000010000000000a0b54400a0b54401000000000000000000000000000000000000000000000000000000000000000000803f0000000004000000b8446325c4446325c444632500000000000000009054211a000000000000000001010000500af40dffffffff01000000de0300008f02000045010000000000003e0f9105000000007a0404ae0000000004000000ffffffff0000000000000000000000000000000000000000000000000000000000000000000000000000000000000000000000002de7b28700000000ffffffffffffffff0400000000000000ffffffff000000000000000000000000190000008274c40500000000c407c4050000000004000000ffffffff000000000000000000000000000000000000000000000000000000000000000000000000000000000000000000000000a1e7b28700000000ffffffffffffffff0400000000000000ffffffff00000000000000000000000000a0b54400000000a89664023d1000005011cd0f9011cd0f070000000700000001000000000000000000000000000000000000000800000000000001000000000060ba440060ba4402000000000000000000000000000000000000000000000000000000000000000000803f0000000004000000e8446325f4446325f444632500000000000000009054211a000000000000000001010000500af40d3c1000000200000056040000df0200006d01000000000000a65da00500000000e30684240000000004000000ffffffff000000000000000000000000000000000000000000000000000000000000000000000000000000000000000000000000c5e6b28700000000ffffffffffffffff0400000000000000ffffffff000000000000000000000000190000002a75c405000000006c06c4050000000004000000ffffffff00000000000000000000000000000000000000000000000000000000000000000000000000000000000000000000000039e1b28700000000ffffffffffffffff0400000000000000ffffffff00000000000000000000000000c0b64400000000a89664023e10000010ffcc0f90ffcc0f000000000700000001000000000000000000000000000000000000000800000000000001000000000080bb440080bb4403000000000000000000000000000000000000000000000000000000000000000000803f000000000400000058446325644463256444632500000000000000009054211a000000000000000001010000500af40d3d10000003000000d30400002f0300009a01000000000000ce6bb005000000008b0004a50000000004000000ffffffff0000000000000000000000000000000000000000000000000000000000000000000000000000000000000000000000005de0b28700000000ffffffffffffffff0400000000000000ffffffff000000000000000000000000190000005273c405000000001400c4050000000004000000ffffffff000000000000000000000000000000000000000000000000000000000000000000000000000000000000000000000000d1e0b28700000000ffffffffffffffff0400000000000000ffffffff00000000000000000000000000e0b74401000000a89664023f100000100ecd0f500ecd0f0700000007000000010000000000000000000000000000000000000008000000000000010000000000c0bc4400c0bc4404000000000000000000000000000000000000000000000000000000000000000000803f000000000200000068446325744463257444632500000000000000009054211a000000000000000001010000500af40d3e100000040000005005000084030000c2010000050000007678c40500000000300384050000000004000000ffffffff000000000000000000000000000000000000000000000000000000000000000000000000000000000000000000000000f5e3b28700000000ffffffffffffffff0400000001000000ffffffff00000000000000000000000000000000fa91470500000000b802c41a0000000004000000ffffffff00000000000000000000000000000000000000000000000000000000000000000000000000000000000000000000000069e2b28700000000ffffffffffffffff0400000000000000ffffffff0000000000000000000000000000b94401000000a896640240100000d0facc0f50fbcc0f0600000007000000010000000000000000000000000000000000000008000000000000010000000000a0c14400a0c14405000000000000000000000000000000000000000000000000000000000000000000803f000000000200000088456325944563259445632500000000000000009054211a000000000000000001010000500af40d3f10000005000000cd050000d4030000ea010000000000009ee6570500000000dc3d84980000000004000000ffffffff0000000000000000000000000000000000000000000000000000000000000000000000000000000000000000000000008dddb28700000000ffffffffffffffff0400000000000000ffffffff00000000000000000000000019000000624ec40500000000243dc4050000000004000000ffffffff00000000000000000000000000000000000000000000000000000000000000000000000000000000000000000000000001dcb28700000000ffffffffffffffff0400000000000000ffffffff0000000000000000000000000020ba4401000000a89664024110000050f3cc0fd0f3cc0f000000000700000001000000000000000000000000000000000000000800000000000001000000000000c0440000c04406000000000000000000000000000000000000000000000000000000000000000000803f000000000200000098456325a4456325a445632500000000000000009054211a000000000000000001010000500af40d401000000600000084080000a0050000d00200000000000006775b0500000000443c04fc0000000004000000ffffffff00000000000000000000000000000000000000000000000000000000000000000000000000000000000000000000000025dfb28700000000ffffffffffffffff0400000000000000ffffffff000000000000000000000000190000008a4cc40500000000cc3fc4050000000004000000ffffffff00000000000000000000000000000000000000000000000000000000000000000000000000000000000000000000000099dfb28700000000ffffffffffffffff0400000000000000ffffffff0000000000000000000000000060bb4401000000a89664024210000010c9cc0f90c9cc0f0600000007000000010000000000000000000000000000000000000008000000000000010000000000c0c14400c0c14407000000000000000000000000000000000000000000000000000000000000000000803f000000000200000018466325244663252446632500000000000000009054211a000000000000000001010000500af40d41100000070000002e0900000e0600000703000000000000ae1d700500000000ed3e44a70000000004000000ffffffff000000000000000000000000000000000000000000000000000000000000000000000000000000000000000000000000bddeb28700000000ffffffffffffffff0400000000000000ffffffff00000000000000000000000019000000324dc40500000000743ec4050000000004000000ffffffff00000000000000000000000000000000000000000000000000000000000000000000000000000000000000000000000031d9b28700000000ffffffffffffffff0400000000000000ffffffff0000000000000000000000000000bd4401000000a896640243100000d0facc0f10fbcc0f000000000700000001000000000000000000000000000000000000000800000000000001000000000060c3440060c34408000000000000000000000000000000000000000000000000000000000000000000803f000000000100000048456325544563255445632500000000000000009054211a000000000000000001010000500af40d4210000008000000d30900007c0600003e03000005000000d643c40500000000903884050000000004000000ffffffff00000000000000000000000000000000000000000000000000000000000000000000000000000000000000000000000055d8b28700000000ffffffffffffffff040000000e000000ffffffff000000000000000000000000000000005a131a05000000001a3804f70000000004000000ffffffff000000000000000000000000000000000000000000000000000000000000000000000000000000000000000000000000c9d8b28700000000ffffffffffffffff0400000000000000ffffffff00000000000000000000000000a0be4401000000a89664024410000050f7cc0f90f7cc0f070000000700000001000000000000000000000000000000000000000800000000000001000000000000c5440000c54409000000000000000000000000000000000000000000000000000000000000000000803f0000000001000000a8456325b4456325b445632500000000000000009054211a000000000000000001010000500af40d4310000009000000cc0b0000cb070000e3030000000000007ee83105000000003f3bc4a80000000004000000ffffffff000000000000000000000000000000000000000000000000000000000000000000000000000000000000000000000000eddbb28700000000ffffffffffffffff0400000000000000ffffffff00000000000000000000000019000000c249c40500000000843ac4050000000004000000ffffffff00000000000000000000000000000000000000000000000000000000000000000000000000000000000000000000000061dab28700000000ffffffffffffffff0400000000000000ffffffff0000000000000000000000000040c04401000000a89664024510000010c9cc0f50c9cc0f0600000007000000010000000000000000000000000000000000000008000000000000010000000000a0c94400a0c9440a000000000000000000000000000000000000000000000000000000000000000000803f000000000100000028456325344563253445632500000000000000009054211a000000000000000001010000500af40d441000000a0000008f0c0000480800002404000000000000e6aec80400000000a83584620000000004000000ffffffff00000000000000000000000000000000000000000000000000000000000000000000000000000000000000000000000085d5b28700000000ffffffffffffffff0400000000000000ffffffff000000000000000000000000190000006a46c405000000002c35c4050000000004000000ffffffff000000000000000000000000000000000000000000000000000000000000000000000000000000000000000000000000f9d5b28700000000ffffffffffffffff0400000000000000ffffffff00000000000000000000000000e0c14401000000a89664024610000050cbcc0fd0cbcc0f000000000700000001000000000000000000000000000000000000000800000000000001000000000040c9440040c9440b000000000000000000000000000000000000000000000000000000000000000000803f0000000001000000c8456325d4456325d445632500000000000000009054211a000000000000000001010000500af40d451000000b0000004d0d0000c508000065040000000000000e4fbd0400000000433484cd0000000004000000ffffffff0000000000000000000000000000000000000000000000000000000000000000000000000000000000000000000000001dd7b28700000000ffffffffffffffff0400000000000000ffffffff000000000000000000000000190000009244c40500000000d437c4050000000004000000ffffffff00000000000000000000000000000000000000000000000000000000000000000000000000000000000000000000000091d7b28700000000ffffffffffffffff0400000000000000ffffffff0000000000000000000000000060c34401000000a896640247100000d0c3cc0f10c4cc0f0000000007000000010000000000000000000000000000000000000008000000000000010000000000a0cc4400a0cc440c000000000000000000000000000000000000000000000000000000000000000000803f0000000000000000d8456325e4456325e445632500000000000000009054211a000000000000000001010000500af40d461000000c000000060e000042090000a104000009000000b6e5c40500000000f036c4000000000004000000ffffffff000000000000000000000000000000000000000000000000000000000000000000000000000000000000000000000000b5d6b28700000000ffffffffffffffff0400000000000000ffffffff000000000000000000000000000000003a35360400000000733644960000000004000000ffffffff00000000000000000000000000000000000000000000000000000000000000000000000000000000000000000000000029d1b28700000000ffffffffffffffff0400000000000000ffffffff00000000000000000000000000a0c64401000000a89664024810000090c1cc0f10c2cc0f0700000007000000010000000000000000000000000000000000000008000000000000010000000000e0cf4400e0cf440d000000000000000000000000000000000000000000000000000000000000000000803f0000000000000000e8456325f4456325f445632500000000000000009054211a000000000000000001010000500af40d471000000d000000e0100000220b00009105000000000000deabfc0700000000893084c20000000004000000ffffffff0000000000000000000000000000000000000000000000000000000000000000000000000000000000000000000000004dd0b28700000000ffffffffffffffff0400000000000000ffffffff00000000000000000000000019000000a243c40500000000e430c4050000000004000000ffffffff000000000000000000000000000000000000000000000000000000000000000000000000000000000000000000000000c1d0b28700000000ffffffffffffffff0400000000000000ffffffff00000000000000000000000000e0c94401000000a89664024910000010facc0f50facc0f000000000700000001000000000000000000000000000000000000000800000000000001000000000040d3440040d3440e000000000000000000000000000000000000000000000000000000000000000000803f000000000000000038076325440763254407632500000000000000009054211a000000000000000001010000500af40d481000000e000000dc140000c50d0000e00600000000000046e8b90700000000133384e80000000004000000ffffffff000000000000000000000000000000000000000000000000000000000000000000000000000000000000000000000000e5d3b28700000000ffffffffffffffff0400000000000000ffffffff00000000000000000000000019000000ca41c405000000008c32c4050000000004000000ffffffff00000000000000000000000000000000000000000000000000000000000000000000000000000000000000000000000059d2b28700000000ffffffffffffffff0400000000000000ffffffff0000000000000000000000000020cd4401000000a89664024a100000d001cd0f1002cd0f0600000007000000010000000000000000000000000000000000000008000000000000010000000000a0d64400a0d6440f000000000000000000000000000000000000000000000000000000000000000000803f000000000000000078086325840863258408632500000000000000009054211a000000000000000001010000500af40d491000000f000000e41600001e0f00008f07000004000000ee7ec70500000000a82dc41c0000000004000000ffffffff0000000000000000000000000000000000000000000000000000000000000000000000000000000000000000000000007dcdb28700000000ffffffffffffffff0400000000000000ffffffff0000000000000000000000000000000072ee040700000000222d44000000000004000000ffffffff000000000000000000000000000000000000000000000000000000000000000000000000000000000000000000000000f1cdb28700000000ffffffffffffffff0400000000000000ffffffff0000000000000000000000000060d04401000000</t>
  </si>
  <si>
    <t>#79|CarDef_Lamborghini_Veneno|4348454154454E47494E450300000038DB5C2600000000E8170000a89664024b10000050f3cc0f90f3cc0f000000000700000001000000000000000000000000000000000000000800000000000001000000000020b9440020b94401000000000000000000000000000000000000000000000000000000000000000000803f0000000004000000584563256445632564456325000000000000000050a6211a00000000000000000101000030e8ee02ffffffff01000000fa000000a500000055000000000000003e15ca050000000078c6c5780000000004000000ffffffff0000000000000000000000000000000000000000000000000000000000000000000000000000000000000000000000002d21b38700000000ffffffffffffffff0400000000000000ffffffff0000000000000000000000001900000082b2c50500000000c4c1c5050000000004000000ffffffff000000000000000000000000000000000000000000000000000000000000000000000000000000000000000000000000a121b38700000000ffffffffffffffff0400000000000000ffffffff0000000000000000000000000020b94400000000a89664024c100000100ecd0f900ecd0f0000000007000000010000000000000000000000000000000000000008000000000000010000000000e0bd4400e0bd4402000000000000000000000000000000000000000000000000000000000000000000803f0000000004000000f84563250446632504466325000000000000000050a6211a00000000000000000101000030e8ee024b10000002000000fa000000a50000005500000000000000a613ca0500000000e0c0c5780000000004000000ffffffff000000000000000000000000000000000000000000000000000000000000000000000000000000000000000000000000c520b38700000000ffffffffffffffff0400000000000000ffffffff000000000000000000000000190000002ab3c505000000006cc0c5050000000004000000ffffffff0000000000000000000000000000000000000000000000000000000000000000000000000000000000000000000000003923b38700000000ffffffffffffffff0400000000000000ffffffff0000000000000000000000000020ba4400000000a89664024d1000005011cd0f9011cd0f0700000007000000010000000000000000000000000000000000000008000000000000010000000000e0be4400e0be4403000000000000000000000000000000000000000000000000000000000000000000803f0000000004000000684563257445632574456325000000000000000050a6211a00000000000000000101000030e8ee024c100000030000002c010000c80000006400000000000000cef1da050000000088c2c5ff0000000004000000ffffffff0000000000000000000000000000000000000000000000000000000000000000000000000000000000000000000000005d22b38700000000ffffffffffffffff0400000000000000ffffffff0000000000000000000000001900000052b1c5050000000014c2c5050000000004000000ffffffff000000000000000000000000000000000000000000000000000000000000000000000000000000000000000000000000d122b38700000000ffffffffffffffff0400000000000000ffffffff0000000000000000000000000020bb4401000000a89664024e100000d001cd0f5002cd0f0000000007000000010000000000000000000000000000000000000008000000000000010000000000e0bf4400e0bf4404000000000000000000000000000000000000000000000000000000000000000000803f0000000002000000784563258445632584456325000000000000000050a6211a00000000000000000101000030e8ee024d100000040000002c010000c800000064000000050000007686c5050000000030fd85050000000004000000ffffffff000000000000000000000000000000000000000000000000000000000000000000000000000000000000000000000000f51db38700000000ffffffffffffffff0400000001000000ffffffff00000000000000000000000000000000facfda0500000000bcfcc5ff0000000004000000ffffffff000000000000000000000000000000000000000000000000000000000000000000000000000000000000000000000000691cb38700000000ffffffffffffffff0400000000000000ffffffff0000000000000000000000000020bc4401000000a89664024f100000d0c3cc0f90c4cc0f0600000007000000010000000000000000000000000000000000000008000000000000010000000000c0c44400c0c44405000000000000000000000000000000000000000000000000000000000000000000803f0000000002000000c8466325d4466325d4466325000000000000000050a6211a00000000000000000101000030e8ee024e100000050000005e010000e600000073000000000000009e6ceb0500000000d9ffc5720000000004000000ffffffff0000000000000000000000000000000000000000000000000000000000000000000000000000000000000000000000008d1fb38700000000ffffffffffffffff0400000000000000ffffffff00000000000000000000000019000000628cc5050000000024ffc5050000000004000000ffffffff000000000000000000000000000000000000000000000000000000000000000000000000000000000000000000000000011eb38700000000ffffffffffffffff0400000000000000ffffffff0000000000000000000000000020bd4401000000a89664025010000050f7cc0f90f7cc0f000000000700000001000000000000000000000000000000000000000800000000000001000000000000c3440000c34406000000000000000000000000000000000000000000000000000000000000000000803f000000000200000098466325a4466325a4466325000000000000000050a6211a00000000000000000101000030e8ee024f100000060000005e010000e60000007300000000000000066deb050000000041fec5720000000004000000ffffffff0000000000000000000000000000000000000000000000000000000000000000000000000000000000000000000000002519b38700000000ffffffffffffffff0400000000000000ffffffff000000000000000000000000190000008a8ac50500000000ccf9c5050000000004000000ffffffff0000000000000000000000000000000000000000000000000000000000000000000000000000000000000000000000009919b38700000000ffffffffffffffff0400000000000000ffffffff0000000000000000000000000040be4401000000a896640251100000d0facc0fd0fbcc0f060000000700000001000000000000000000000000000000000000000800000000000001000000000080c4440080c44407000000000000000000000000000000000000000000000000000000000000000000803f0000000002000000684663257446632574466325000000000000000050a6211a00000000000000000101000030e8ee02501000000700000090010000090100008200000000000000ae0bfb0500000000e9f8c5f10000000004000000ffffffff000000000000000000000000000000000000000000000000000000000000000000000000000000000000000000000000bd18b38700000000ffffffffffffffff0400000000000000ffffffff00000000000000000000000019000000328bc5050000000074f8c5050000000004000000ffffffff000000000000000000000000000000000000000000000000000000000000000000000000000000000000000000000000311bb38700000000ffffffffffffffff0400000000000000ffffffff00000000000000000000000000c0bf4401000000a89664025210000050f3cc0fd0f3cc0f000000000700000001000000000000000000000000000000000000000800000000000001000000000020c6440020c64408000000000000000000000000000000000000000000000000000000000000000000803f0000000001000000d8466325e4466325e4466325000000000000000050a6211a00000000000000000101000030e8ee02511000000800000090010000090100008200000005000000d681c5050000000090fa85050000000004000000ffffffff000000000000000000000000000000000000000000000000000000000000000000000000000000000000000000000000551ab38700000000ffffffffffffffff040000000e000000ffffffff000000000000000000000000000000005a09fb05000000001dfac5f10000000004000000ffffffff000000000000000000000000000000000000000000000000000000000000000000000000000000000000000000000000c91ab38700000000ffffffffffffffff0400000000000000ffffffff0000000000000000000000000040c14401000000a89664025310000050cbcc0f90cbcc0f0700000007000000010000000000000000000000000000000000000008000000000000010000000000a0c74400a0c74409000000000000000000000000000000000000000000000000000000000000000000803f0000000001000000184763252447632524476325000000000000000050a6211a00000000000000000101000030e8ee025210000009000000c20100002701000096000000000000007ea68b05000000003af5c5740000000004000000ffffffff000000000000000000000000000000000000000000000000000000000000000000000000000000000000000000000000ed15b38700000000ffffffffffffffff0400000000000000ffffffff00000000000000000000000019000000c287c5050000000084f4c5050000000004000000ffffffff0000000000000000000000000000000000000000000000000000000000000000000000000000000000000000000000006114b38700000000ffffffffffffffff0400000000000000ffffffff00000000000000000000000000c0c24401000000a89664025410000050f7cc0f90f7cc0f060000000700000001000000000000000000000000000000000000000800000000000001000000000020cc440020cc440a000000000000000000000000000000000000000000000000000000000000000000803f0000000001000000b8466325c4466325c4466325000000000000000050a6211a00000000000000000101000030e8ee02531000000a000000c2010000270100009600000000000000e6a48b0500000000a2f7c5740000000004000000ffffffff0000000000000000000000000000000000000000000000000000000000000000000000000000000000000000000000008517b38700000000ffffffffffffffff0400000000000000ffffffff000000000000000000000000190000006a84c505000000002cf7c5050000000004000000ffffffff000000000000000000000000000000000000000000000000000000000000000000000000000000000000000000000000f917b38700000000ffffffffffffffff0400000000000000ffffffff0000000000000000000000000040c44401000000a89664025510000010facc0f50facc0f0000000007000000010000000000000000000000000000000000000008000000000000010000000000a0cb4400a0cb440b000000000000000000000000000000000000000000000000000000000000000000803f0000000001000000784663258446632584466325000000000000000050a6211a00000000000000000101000030e8ee02541000000b000000f40100004a010000a5000000000000000e459805000000004af6c5eb0000000004000000ffffffff0000000000000000000000000000000000000000000000000000000000000000000000000000000000000000000000001d11b38700000000ffffffffffffffff0400000000000000ffffffff000000000000000000000000190000009282c50500000000d4f1c5050000000004000000ffffffff0000000000000000000000000000000000000000000000000000000000000000000000000000000000000000000000009111b38700000000ffffffffffffffff0400000000000000ffffffff00000000000000000000000000c0c54401000000a89664025610000010facc0f90facc0f0700000007000000010000000000000000000000000000000000000008000000000000010000000000e0ce4400e0ce440c000000000000000000000000000000000000000000000000000000000000000000803f0000000000000000e8466325f4466325f4466325000000000000000050a6211a00000000000000000101000030e8ee02551000000c000000f40100004a010000a500000009000000b6fbc50500000000f0f005060000000004000000ffffffff000000000000000000000000000000000000000000000000000000000000000000000000000000000000000000000000b510b38700000000ffffffffffffffff0400000000000000ffffffff000000000000000000000000000000003a439805000000007ef0c5eb0000000004000000ffffffff0000000000000000000000000000000000000000000000000000000000000000000000000000000000000000000000002913b38700000000ffffffffffffffff0400000000000000ffffffff00000000000000000000000000e0c84401000000a89664025710000010c9cc0f50c9cc0f060000000700000001000000000000000000000000000000000000000800000000000001000000000020d2440020d2440d000000000000000000000000000000000000000000000000000000000000000000803f0000000000000000f84663250447632504476325000000000000000050a6211a00000000000000000101000030e8ee02561000000d000000260200006d010000b400000000000000dee1a805000000009bf2c56e0000000004000000ffffffff0000000000000000000000000000000000000000000000000000000000000000000000000000000000000000000000004d12b38700000000ffffffffffffffff0400000000000000ffffffff00000000000000000000000019000000a281c50500000000e4f2c5050000000004000000ffffffff000000000000000000000000000000000000000000000000000000000000000000000000000000000000000000000000c112b38700000000ffffffffffffffff0400000000000000ffffffff0000000000000000000000000000cc4401000000a89664025810000010c9cc0f50c9cc0f000000000700000001000000000000000000000000000000000000000800000000000001000000000060d5440060d5440e000000000000000000000000000000000000000000000000000000000000000000803f0000000000000000f80863250409632504096325000000000000000050a6211a00000000000000000101000030e8ee02571000000e000000260200006d010000b40000000000000046fea8050000000003edc56e0000000004000000ffffffff000000000000000000000000000000000000000000000000000000000000000000000000000000000000000000000000e50db38700000000ffffffffffffffff0400000000000000ffffffff00000000000000000000000019000000ca9fc505000000008cecc5050000000004000000ffffffff000000000000000000000000000000000000000000000000000000000000000000000000000000000000000000000000590cb38700000000ffffffffffffffff0400000000000000ffffffff0000000000000000000000000020cf4401000000a89664025910000050f3cc0f90f3cc0f060000000700000001000000000000000000000000000000000000000800000000000001000000000040d8440040d8440f000000000000000000000000000000000000000000000000000000000000000000803f0000000000000000d8086325e4086325e4086325000000000000000050a6211a00000000000000000101000030e8ee02581000000f000000580200008b010000c800000004000000eebcc60500000000a8efc51c0000000004000000ffffffff0000000000000000000000000000000000000000000000000000000000000000000000000000000000000000000000007d0fb38700000000ffffffffffffffff0400000000000000ffffffff00000000000000000000000000000000729cb8050000000037efc5ed0000000004000000ffffffff000000000000000000000000000000000000000000000000000000000000000000000000000000000000000000000000f10fb38700000000ffffffffffffffff0400000000000000ffffffff0000000000000000000000000000d24401000000</t>
  </si>
  <si>
    <t>#80|CarDef_GTA_Spano|4348454154454E47494E450300000038955D2600000000E8170000a89664025a10000050f3cc0fd0f3cc0f0000000007000000010000000000000000000000000000000000000008000000000000010000000000e0ba4400e0ba4401000000000000000000000000000000000000000000000000000000000000000000803f00000000040000000847632514476325144763250000000000000000d054211a000000000000000001010000d0b5a20dffffffff01000000fa000000a500000055000000000000003e5bcb05000000007888c4780000000004000000ffffffff0000000000000000000000000000000000000000000000000000000000000000000000000000000000000000000000002d6bb28700000000ffffffffffffffff0400000000000000ffffffff0000000000000000000000001900000082f8c40500000000c48bc4050000000004000000ffffffff000000000000000000000000000000000000000000000000000000000000000000000000000000000000000000000000a16bb28700000000ffffffffffffffff0400000000000000ffffffff00000000000000000000000000e0ba4400000000a89664025b100000d001cd0f1002cd0f0000000007000000010000000000000000000000000000000000000008000000000000010000000000a0bf4400a0bf4402000000000000000000000000000000000000000000000000000000000000000000803f00000000040000005846632564466325644663250000000000000000d054211a000000000000000001010000d0b5a20d5a10000002000000fa000000a50000005500000000000000a659cb0500000000e08ac4780000000004000000ffffffff000000000000000000000000000000000000000000000000000000000000000000000000000000000000000000000000c56ab28700000000ffffffffffffffff0400000000000000ffffffff000000000000000000000000190000002af9c405000000006c8ac4050000000004000000ffffffff0000000000000000000000000000000000000000000000000000000000000000000000000000000000000000000000003965b28700000000ffffffffffffffff0400000000000000ffffffff00000000000000000000000000e0bb4400000000a89664025c10000010ffcc0fd0ffcc0f0600000007000000010000000000000000000000000000000000000008000000000000010000000000a0c04400a0c04403000000000000000000000000000000000000000000000000000000000000000000803f00000000040000004846632554466325544663250000000000000000d054211a000000000000000001010000d0b5a20d5b100000030000002c010000c80000006400000000000000ceb7db05000000008884c4ff0000000004000000ffffffff0000000000000000000000000000000000000000000000000000000000000000000000000000000000000000000000005d64b28700000000ffffffffffffffff0400000000000000ffffffff0000000000000000000000001900000052f7c405000000001484c4050000000004000000ffffffff000000000000000000000000000000000000000000000000000000000000000000000000000000000000000000000000d164b28700000000ffffffffffffffff0400000000000000ffffffff00000000000000000000000000e0bc4401000000a89664025d100000d001cd0f1002cd0f0000000007000000010000000000000000000000000000000000000008000000000000010000000000a0c14400a0c14404000000000000000000000000000000000000000000000000000000000000000000803f00000000020000008846632594466325944663250000000000000000d054211a000000000000000001010000d0b5a20d5c100000040000002c010000c8000000640000000500000076fcc40500000000308784050000000004000000ffffffff000000000000000000000000000000000000000000000000000000000000000000000000000000000000000000000000f567b28700000000ffffffffffffffff0400000001000000ffffffff00000000000000000000000000000000fab5db0500000000bc86c4ff0000000004000000ffffffff0000000000000000000000000000000000000000000000000000000000000000000000000000000000000000000000006966b28700000000ffffffffffffffff0400000000000000ffffffff00000000000000000000000000e0bd4401000000a89664025e10000050c6cc0f90c6cc0f060000000700000001000000000000000000000000000000000000000800000000000001000000000080c6440080c64405000000000000000000000000000000000000000000000000000000000000000000803f0000000002000000a8466325b4466325b44663250000000000000000d054211a000000000000000001010000d0b5a20d5d100000050000005e010000e600000073000000000000009e12ea0500000000d981c4720000000004000000ffffffff0000000000000000000000000000000000000000000000000000000000000000000000000000000000000000000000008d61b28700000000ffffffffffffffff0400000000000000ffffffff0000000000000000000000001900000062f2c405000000002481c4050000000004000000ffffffff0000000000000000000000000000000000000000000000000000000000000000000000000000000000000000000000000160b28700000000ffffffffffffffff0400000000000000ffffffff00000000000000000000000000e0be4401000000a89664025f10000050f3cc0fd0f3cc0f0000000007000000010000000000000000000000000000000000000008000000000000010000000000c0c44400c0c44406000000000000000000000000000000000000000000000000000000000000000000803f00000000020000001848632524486325244863250000000000000000d054211a000000000000000001010000d0b5a20d5e100000060000005e010000e600000073000000000000000613ea05000000004180c4720000000004000000ffffffff0000000000000000000000000000000000000000000000000000000000000000000000000000000000000000000000002563b28700000000ffffffffffffffff0400000000000000ffffffff000000000000000000000000190000008af0c40500000000cc83c4050000000004000000ffffffff0000000000000000000000000000000000000000000000000000000000000000000000000000000000000000000000009963b28700000000ffffffffffffffff0400000000000000ffffffff0000000000000000000000000000c04401000000a89664026010000010ffcc0f1000cd0f070000000700000001000000000000000000000000000000000000000800000000000001000000000040c6440040c64407000000000000000000000000000000000000000000000000000000000000000000803f000000000200000098476325a4476325a44763250000000000000000d054211a000000000000000001010000d0b5a20d5f1000000700000090010000090100008200000000000000ae71fa0500000000e982c4f10000000004000000ffffffff000000000000000000000000000000000000000000000000000000000000000000000000000000000000000000000000bd62b28700000000ffffffffffffffff0400000000000000ffffffff0000000000000000000000001900000032f1c405000000007482c4050000000004000000ffffffff000000000000000000000000000000000000000000000000000000000000000000000000000000000000000000000000315db28700000000ffffffffffffffff0400000000000000ffffffff0000000000000000000000000060c14401000000a896640261100000d0facc0f50fbcc0f0000000007000000010000000000000000000000000000000000000008000000000000010000000000a0c74400a0c74408000000000000000000000000000000000000000000000000000000000000000000803f0000000001000000a8476325b4476325b44763250000000000000000d054211a000000000000000001010000d0b5a20d601000000800000090010000090100008200000005000000d6c7c4050000000090bc84050000000004000000ffffffff000000000000000000000000000000000000000000000000000000000000000000000000000000000000000000000000555cb28700000000ffffffffffffffff040000000e000000ffffffff000000000000000000000000000000005a4ffa05000000001dbcc4f10000000004000000ffffffff000000000000000000000000000000000000000000000000000000000000000000000000000000000000000000000000c95cb28700000000ffffffffffffffff0400000000000000ffffffff00000000000000000000000000c0c24401000000a89664026210000010c9cc0f50c9cc0f060000000700000001000000000000000000000000000000000000000800000000000001000000000000c9440000c94409000000000000000000000000000000000000000000000000000000000000000000803f00000000010000005847632564476325644763250000000000000000d054211a000000000000000001010000d0b5a20d6110000009000000c20100002701000096000000000000007eec8a05000000003abfc4740000000004000000ffffffff000000000000000000000000000000000000000000000000000000000000000000000000000000000000000000000000ed5fb28700000000ffffffffffffffff0400000000000000ffffffff00000000000000000000000019000000c2cdc4050000000084bec4050000000004000000ffffffff000000000000000000000000000000000000000000000000000000000000000000000000000000000000000000000000615eb28700000000ffffffffffffffff0400000000000000ffffffff0000000000000000000000000020c44401000000a896640263100000d0c3cc0f10c4cc0f070000000700000001000000000000000000000000000000000000000800000000000001000000000060cd440060cd440a000000000000000000000000000000000000000000000000000000000000000000803f00000000010000002847632534476325344763250000000000000000d054211a000000000000000001010000d0b5a20d621000000a000000c2010000270100009600000000000000e6ea8a0500000000a2b9c4740000000004000000ffffffff0000000000000000000000000000000000000000000000000000000000000000000000000000000000000000000000008559b28700000000ffffffffffffffff0400000000000000ffffffff000000000000000000000000190000006acac405000000002cb9c4050000000004000000ffffffff000000000000000000000000000000000000000000000000000000000000000000000000000000000000000000000000f959b28700000000ffffffffffffffff0400000000000000ffffffff0000000000000000000000000080c54401000000a89664026410000050f7cc0f90f7cc0f000000000700000001000000000000000000000000000000000000000800000000000001000000000020cd440020cd440b000000000000000000000000000000000000000000000000000000000000000000803f00000000010000003847632544476325444763250000000000000000d054211a000000000000000001010000d0b5a20d631000000b000000f40100004a010000a5000000000000000e0b9905000000004ab8c4eb0000000004000000ffffffff0000000000000000000000000000000000000000000000000000000000000000000000000000000000000000000000001d5bb28700000000ffffffffffffffff0400000000000000ffffffff0000000000000000000000001900000092c8c40500000000d4bbc4050000000004000000ffffffff000000000000000000000000000000000000000000000000000000000000000000000000000000000000000000000000915bb28700000000ffffffffffffffff0400000000000000ffffffff0000000000000000000000000020c74401000000a896640265100000d001cd0f5002cd0f060000000700000001000000000000000000000000000000000000000800000000000001000000000000d0440000d0440c000000000000000000000000000000000000000000000000000000000000000000803f0000000000000000b8476325c4476325c44763250000000000000000d054211a000000000000000001010000d0b5a20d641000000c000000f40100004a010000a500000009000000b6b1c40500000000f0ba04060000000004000000ffffffff000000000000000000000000000000000000000000000000000000000000000000000000000000000000000000000000b55ab28700000000ffffffffffffffff0400000000000000ffffffff000000000000000000000000000000003a099905000000007ebac4eb0000000004000000ffffffff0000000000000000000000000000000000000000000000000000000000000000000000000000000000000000000000002955b28700000000ffffffffffffffff0400000000000000ffffffff0000000000000000000000000000ca4401000000a89664026610000050f3cc0fd0f3cc0f070000000700000001000000000000000000000000000000000000000800000000000001000000000000d3440000d3440d000000000000000000000000000000000000000000000000000000000000000000803f0000000000000000d8476325e4476325e44763250000000000000000d054211a000000000000000001010000d0b5a20d651000000d000000260200006d010000b400000000000000dea7a905000000009bb4c46e0000000004000000ffffffff0000000000000000000000000000000000000000000000000000000000000000000000000000000000000000000000004d54b28700000000ffffffffffffffff0400000000000000ffffffff00000000000000000000000019000000a2c7c40500000000e4b4c4050000000004000000ffffffff000000000000000000000000000000000000000000000000000000000000000000000000000000000000000000000000c154b28700000000ffffffffffffffff0400000000000000ffffffff00000000000000000000000000e0cc4401000000a89664026710000010ffcc0fd0ffcc0f000000000700000001000000000000000000000000000000000000000800000000000001000000000000d6440000d6440e000000000000000000000000000000000000000000000000000000000000000000803f00000000000000008809632594096325940963250000000000000000d054211a000000000000000001010000d0b5a20d661000000e000000260200006d010000b40000000000000046a4a9050000000003b7c46e0000000004000000ffffffff000000000000000000000000000000000000000000000000000000000000000000000000000000000000000000000000e557b28700000000ffffffffffffffff0400000000000000ffffffff00000000000000000000000019000000cac5c405000000008cb6c4050000000004000000ffffffff0000000000000000000000000000000000000000000000000000000000000000000000000000000000000000000000005956b28700000000ffffffffffffffff0400000000000000ffffffff00000000000000000000000000c0cf4401000000a8966402681000005011cd0f9011cd0f070000000700000001000000000000000000000000000000000000000800000000000001000000000020d9440020d9440f000000000000000000000000000000000000000000000000000000000000000000803f00000000000000007844632584446325844463250000000000000000d054211a000000000000000001010000d0b5a20d671000000f000000580200008b010000c800000004000000eee2c70500000000a8b1c41c0000000004000000ffffffff0000000000000000000000000000000000000000000000000000000000000000000000000000000000000000000000007d51b28700000000ffffffffffffffff0400000000000000ffffffff0000000000000000000000000000000072c2b9050000000037b1c4ed0000000004000000ffffffff000000000000000000000000000000000000000000000000000000000000000000000000000000000000000000000000f151b28700000000ffffffffffffffff0400000000000000ffffffff00000000000000000000000000c0d24401000000</t>
  </si>
  <si>
    <t>#81|CarDef_FerrariEnzo|4348454154454E47494E450300000038575D2600000000E8170000a896640269100000d0facc0f90fbcc0f000000000700000001000000000000000000000000000000000000000800000000000001000000000020b7440020b74401000000000000000000000000000000000000000000000000000000000000000000803f00000000040000008847632594476325944763250000000000000000509d211a00000000000000000101000050aea20dffffffff010000005e010000e600000073000000000000003ed9ea0500000000794ac4720000000004000000ffffffff0000000000000000000000000000000000000000000000000000000000000000000000000000000000000000000000002da5b28700000000ffffffffffffffff0400000000000000ffffffff000000000000000000000000190000008236c40500000000c445c4050000000004000000ffffffff000000000000000000000000000000000000000000000000000000000000000000000000000000000000000000000000a1a5b28700000000ffffffffffffffff0400000000000000ffffffff0000000000000000000000000020b74400000000a89664026a10000010ffcc0f1000cd0f0700000007000000010000000000000000000000000000000000000008000000000000010000000000e0bc4400e0bc4402000000000000000000000000000000000000000000000000000000000000000000803f0000000004000000c8476325d4476325d44763250000000000000000509d211a00000000000000000101000050aea20d6910000002000000c2010000270100009600000000000000a6178a0500000000e244c4740000000004000000ffffffff000000000000000000000000000000000000000000000000000000000000000000000000000000000000000000000000c5a4b28700000000ffffffffffffffff0400000000000000ffffffff000000000000000000000000190000002a37c405000000006c44c4050000000004000000ffffffff00000000000000000000000000000000000000000000000000000000000000000000000000000000000000000000000039a7b28700000000ffffffffffffffff0400000000000000ffffffff0000000000000000000000000020b94400000000a89664026b10000050c6cc0f90c6cc0f0000000007000000010000000000000000000000000000000000000008000000000000010000000000e0be4400e0be4403000000000000000000000000000000000000000000000000000000000000000000803f00000000040000004847632554476325544763250000000000000000509d211a00000000000000000101000050aea20d6a10000003000000580200008b010000c800000000000000ce35b905000000008b46c4ed0000000004000000ffffffff0000000000000000000000000000000000000000000000000000000000000000000000000000000000000000000000005da6b28700000000ffffffffffffffff0400000000000000ffffffff000000000000000000000000190000005235c405000000001446c4050000000004000000ffffffff000000000000000000000000000000000000000000000000000000000000000000000000000000000000000000000000d1a6b28700000000ffffffffffffffff0400000000000000ffffffff0000000000000000000000000020bb4401000000a89664026c10000050cbcc0f90cbcc0f0600000007000000010000000000000000000000000000000000000008000000000000010000000000e0c04400e0c04404000000000000000000000000000000000000000000000000000000000000000000803f0000000002000000e8476325f4476325f44763250000000000000000509d211a00000000000000000101000050aea20d6b10000004000000bc020000cc010000e600000005000000763ac40500000000304184050000000004000000ffffffff000000000000000000000000000000000000000000000000000000000000000000000000000000000000000000000000f5a1b28700000000ffffffffffffffff0400000001000000ffffffff00000000000000000000000000000000fa73580500000000b840c4e70000000004000000ffffffff00000000000000000000000000000000000000000000000000000000000000000000000000000000000000000000000069a0b28700000000ffffffffffffffff0400000000000000ffffffff0000000000000000000000000020bd4401000000a89664026d10000090c1cc0fd0c1cc0f0700000007000000010000000000000000000000000000000000000008000000000000010000000000c0c64400c0c64405000000000000000000000000000000000000000000000000000000000000000000803f0000000002000000f847632504486325044863250000000000000000509d211a00000000000000000101000050aea20d6c10000005000000200300001202000009010000000000009eb07f0500000000dd43c4d90000000004000000ffffffff0000000000000000000000000000000000000000000000000000000000000000000000000000000000000000000000008da3b28700000000ffffffffffffffff0400000000000000ffffffff000000000000000000000000190000006230c405000000002443c4050000000004000000ffffffff00000000000000000000000000000000000000000000000000000000000000000000000000000000000000000000000001a2b28700000000ffffffffffffffff0400000000000000ffffffff0000000000000000000000000020bf4401000000a89664026e100000d0c3cc0f90c4cc0f0000000007000000010000000000000000000000000000000000000008000000000000010000000000e0c54400e0c54406000000000000000000000000000000000000000000000000000000000000000000803f0000000002000000a8486325b4486325b44863250000000000000000509d211a00000000000000000101000050aea20d6d10000006000000b6030000710200003b0100000000000006512e05000000004742c4560000000004000000ffffffff000000000000000000000000000000000000000000000000000000000000000000000000000000000000000000000000259db28700000000ffffffffffffffff0400000000000000ffffffff000000000000000000000000190000008a0ec40500000000cc7dc4050000000004000000ffffffff000000000000000000000000000000000000000000000000000000000000000000000000000000000000000000000000999db28700000000ffffffffffffffff0400000000000000ffffffff0000000000000000000000000000c14401000000a89664026f10000050c6cc0fd0c6cc0f0600000007000000010000000000000000000000000000000000000008000000000000010000000000c0c84400c0c84407000000000000000000000000000000000000000000000000000000000000000000803f00000000020000006848632574486325744863250000000000000000509d211a00000000000000000101000050aea20d6e100000070000001a040000b70200005901000000000000aeafcd0400000000e07cc4480000000004000000ffffffff000000000000000000000000000000000000000000000000000000000000000000000000000000000000000000000000bd9cb28700000000ffffffffffffffff0400000000000000ffffffff00000000000000000000000019000000320fc40500000000747cc4050000000004000000ffffffff000000000000000000000000000000000000000000000000000000000000000000000000000000000000000000000000319fb28700000000ffffffffffffffff0400000000000000ffffffff00000000000000000000000000e0c34401000000a896640270100000d0c3cc0f10c4cc0f0000000007000000010000000000000000000000000000000000000008000000000000010000000000c0cb4400c0cb4408000000000000000000000000000000000000000000000000000000000000000000803f0000000001000000b8486325c4486325c44863250000000000000000509d211a00000000000000000101000050aea20d6f10000008000000b0040000160300008b01000005000000d605c40500000000907e84050000000004000000ffffffff000000000000000000000000000000000000000000000000000000000000000000000000000000000000000000000000559eb28700000000ffffffffffffffff040000000e000000ffffffff000000000000000000000000000000005a8dfc0400000000157ec4c10000000004000000ffffffff000000000000000000000000000000000000000000000000000000000000000000000000000000000000000000000000c99eb28700000000ffffffffffffffff0400000000000000ffffffff00000000000000000000000000c0c64401000000a89664027110000050c6cc0fd0c6cc0f0000000007000000010000000000000000000000000000000000000008000000000000010000000000a0ce4400a0ce4409000000000000000000000000000000000000000000000000000000000000000000803f0000000001000000e8486325f4486325f44863250000000000000000509d211a00000000000000000101000050aea20d7010000009000000140500005c030000ae010000000000007eca9304000000003279c4bb0000000004000000ffffffff000000000000000000000000000000000000000000000000000000000000000000000000000000000000000000000000ed99b28700000000ffffffffffffffff0400000000000000ffffffff00000000000000000000000019000000c20bc405000000008478c4050000000004000000ffffffff0000000000000000000000000000000000000000000000000000000000000000000000000000000000000000000000006198b28700000000ffffffffffffffff0400000000000000ffffffff00000000000000000000000000a0c94401000000a89664027210000050f7cc0f90f7cc0f0700000007000000010000000000000000000000000000000000000008000000000000010000000000a0d44400a0d4440a000000000000000000000000000000000000000000000000000000000000000000803f00000000010000007848632584486325844863250000000000000000509d211a00000000000000000101000050aea20d711000000a000000780500009d030000cc01000000000000e608b30400000000ab7bc4bd0000000004000000ffffffff000000000000000000000000000000000000000000000000000000000000000000000000000000000000000000000000859bb28700000000ffffffffffffffff0400000000000000ffffffff000000000000000000000000190000006a08c405000000002c7bc4050000000004000000ffffffff000000000000000000000000000000000000000000000000000000000000000000000000000000000000000000000000f99bb28700000000ffffffffffffffff0400000000000000ffffffff0000000000000000000000000080cc4401000000a896640273100000100ecd0fd00ecd0f000000000700000001000000000000000000000000000000000000000800000000000001000000000060d5440060d5440b000000000000000000000000000000000000000000000000000000000000000000803f00000000010000008848632594486325944863250000000000000000509d211a00000000000000000101000050aea20d721000000b0000000e06000001040000fe010000000000000ee9610400000000457ac42a0000000004000000ffffffff0000000000000000000000000000000000000000000000000000000000000000000000000000000000000000000000001d95b28700000000ffffffffffffffff0400000000000000ffffffff000000000000000000000000190000009206c40500000000d475c4050000000004000000ffffffff0000000000000000000000000000000000000000000000000000000000000000000000000000000000000000000000009195b28700000000ffffffffffffffff0400000000000000ffffffff0000000000000000000000000020cf4401000000a89664027410000050f3cc0f90f3cc0f0700000007000000010000000000000000000000000000000000000008000000000000010000000000c0d94400c0d9440c000000000000000000000000000000000000000000000000000000000000000000803f00000000000000001849632524496325244963250000000000000000509d211a00000000000000000101000050aea20d731000000c00000072060000420400002102000009000000b6f7c10500000000f074442a0000000004000000ffffffff000000000000000000000000000000000000000000000000000000000000000000000000000000000000000000000000b594b28700000000ffffffffffffffff0400000000000000ffffffff000000000000000000000000000000003a270104000000007274c42c0000000004000000ffffffff0000000000000000000000000000000000000000000000000000000000000000000000000000000000000000000000002997b28700000000ffffffffffffffff0400000000000000ffffffff0000000000000000000000000060d34401000000a8966402751000001009cd0f5009cd0f060000000700000001000000000000000000000000000000000000000800000000000001000000000020de440020de440d000000000000000000000000000000000000000000000000000000000000000000803f0000000000000000c8486325d4486325d44863250000000000000000509d211a00000000000000000101000050aea20d741000000d00000008070000a60400005302000000000000de053004000000009776c4a50000000004000000ffffffff0000000000000000000000000000000000000000000000000000000000000000000000000000000000000000000000004d96b28700000000ffffffffffffffff0400000000000000ffffffff00000000000000000000000019000000a205c40500000000e476c4050000000004000000ffffffff000000000000000000000000000000000000000000000000000000000000000000000000000000000000000000000000c196b28700000000ffffffffffffffff0400000000000000ffffffff00000000000000000000000000a0d74401000000a89664027610000050c6cc0f90c6cc0f000000000700000001000000000000000000000000000000000000000800000000000001000000000080e2440080e2440e000000000000000000000000000000000000000000000000000000000000000000803f00000000000000008844632594446325944463250000000000000000509d211a00000000000000000101000050aea20d751000000e0000006c070000e704000071020000000000004642d707000000001071c49f0000000004000000ffffffff000000000000000000000000000000000000000000000000000000000000000000000000000000000000000000000000e591b28700000000ffffffffffffffff0400000000000000ffffffff00000000000000000000000019000000ca03c405000000008c70c4050000000004000000ffffffff0000000000000000000000000000000000000000000000000000000000000000000000000000000000000000000000005990b28700000000ffffffffffffffff0400000000000000ffffffff00000000000000000000000000e0db4401000000a89664027710000010facc0f50facc0f0700000007000000010000000000000000000000000000000000000008000000000000010000000000e0e64400e0e6440f000000000000000000000000000000000000000000000000000000000000000000803f0000000000000000b8456325c4456325c44563250000000000000000509d211a00000000000000000101000050aea20d761000000f000000d0070000280500009402000004000000ee20c70500000000a873c41c0000000004000000ffffffff0000000000000000000000000000000000000000000000000000000000000000000000000000000000000000000000007d93b28700000000ffffffffffffffff0400000000000000ffffffff000000000000000000000000000000007280f607000000002573c4910000000004000000ffffffff000000000000000000000000000000000000000000000000000000000000000000000000000000000000000000000000f193b28700000000ffffffffffffffff0400000000000000ffffffff0000000000000000000000000020e04401000000</t>
  </si>
  <si>
    <t>#82|CarDef_RUF_CTR3|4348454154454E47494E450300000038B45D2600000000E8170000a89664027810000010c9cc0f90c9cc0f000000000700000001000000000000000000000000000000000000000800000000000001000000000040bc440040bc4401000000000000000000000000000000000000000000000000000000000000000000803f000000000400000008486325144863251448632500000000000000001055211a000000000000000001010000d009f40dffffffff0100000001040000a302000054010000000000003e429c05000000007aa904c10000000004000000ffffffff0000000000000000000000000000000000000000000000000000000000000000000000000000000000000000000000002d48b28700000000ffffffffffffffff0400000000000000ffffffff0000000000000000000000001900000082dbc40500000000c4a8c4050000000004000000ffffffff000000000000000000000000000000000000000000000000000000000000000000000000000000000000000000000000a148b28700000000ffffffffffffffff0400000000000000ffffffff0000000000000000000000000040bc4400000000a896640279100000d0facc0f10fbcc0f060000000700000001000000000000000000000000000000000000000800000000000001000000000000c1440000c14402000000000000000000000000000000000000000000000000000000000000000000803f0000000004000000f8486325044963250449632500000000000000001055211a000000000000000001010000d009f40d781000000200000079040000f30200007c01000000000000a6a0ad0500000000e3ab044e0000000004000000ffffffff000000000000000000000000000000000000000000000000000000000000000000000000000000000000000000000000c54bb28700000000ffffffffffffffff0400000000000000ffffffff000000000000000000000000190000002ad8c405000000006cabc4050000000004000000ffffffff000000000000000000000000000000000000000000000000000000000000000000000000000000000000000000000000394ab28700000000ffffffffffffffff0400000000000000ffffffff0000000000000000000000000040bd4400000000a89664027a10000050f7cc0f90f7cc0f000000000700000001000000000000000000000000000000000000000800000000000001000000000000c2440000c24403000000000000000000000000000000000000000000000000000000000000000000803f000000000400000008496325144963251449632500000000000000001055211a000000000000000001010000d009f40d7910000003000000fb04000048030000a401000000000000ce8ebe05000000008ba504d70000000004000000ffffffff0000000000000000000000000000000000000000000000000000000000000000000000000000000000000000000000005d45b28700000000ffffffffffffffff0400000000000000ffffffff0000000000000000000000001900000052d6c4050000000014a5c4050000000004000000ffffffff000000000000000000000000000000000000000000000000000000000000000000000000000000000000000000000000d145b28700000000ffffffffffffffff0400000000000000ffffffff0000000000000000000000000040be4401000000a89664027b10000010c9cc0f50c9cc0f070000000700000001000000000000000000000000000000000000000800000000000001000000000020c3440020c34404000000000000000000000000000000000000000000000000000000000000000000803f000000000200000058486325644863256448632500000000000000001055211a000000000000000001010000d009f40d7a10000004000000780500009d030000cc0100000500000076dfc4050000000030a484050000000004000000ffffffff000000000000000000000000000000000000000000000000000000000000000000000000000000000000000000000000f544b28700000000ffffffffffffffff0400000001000000ffffffff00000000000000000000000000000000faec4f0500000000b8a7045c0000000004000000ffffffff0000000000000000000000000000000000000000000000000000000000000000000000000000000000000000000000006947b28700000000ffffffffffffffff0400000000000000ffffffff0000000000000000000000000040bf4401000000a89664027c10000050cbcc0fd0cbcc0f060000000700000001000000000000000000000000000000000000000800000000000001000000000000c8440000c84405000000000000000000000000000000000000000000000000000000000000000000803f000000000200000028486325344863253448632500000000000000001055211a000000000000000001010000d009f40d7b10000005000000f0050000ed030000f4010000000000009ecd580500000000dca604e50000000004000000ffffffff0000000000000000000000000000000000000000000000000000000000000000000000000000000000000000000000008d46b28700000000ffffffffffffffff0400000000000000ffffffff0000000000000000000000001900000062d5c4050000000024a6c4050000000004000000ffffffff0000000000000000000000000000000000000000000000000000000000000000000000000000000000000000000000000141b28700000000ffffffffffffffff0400000000000000ffffffff0000000000000000000000000040c04401000000a89664027d100000d0c3cc0f10c4cc0f0000000007000000010000000000000000000000000000000000000008000000000000010000000000e0c54400e0c54406000000000000000000000000000000000000000000000000000000000000000000803f000000000200000078496325844963258449632500000000000000001055211a000000000000000001010000d009f40d7c10000006000000b6080000be050000df0200000000000006126c050000000045a1c4430000000004000000ffffffff0000000000000000000000000000000000000000000000000000000000000000000000000000000000000000000000002540b28700000000ffffffffffffffff0400000000000000ffffffff000000000000000000000000190000008ad3c40500000000cca0c4050000000004000000ffffffff0000000000000000000000000000000000000000000000000000000000000000000000000000000000000000000000009940b28700000000ffffffffffffffff0400000000000000ffffffff0000000000000000000000000000c14401000000a89664027e10000090c1cc0f10c2cc0f000000000700000001000000000000000000000000000000000000000800000000000001000000000040c7440040c74407000000000000000000000000000000000000000000000000000000000000000000803f000000000200000088496325944963259449632500000000000000001055211a000000000000000001010000d009f40d7d100000070000005b0900002c0600001603000000000000aed8040500000000eea384050000000004000000ffffffff000000000000000000000000000000000000000000000000000000000000000000000000000000000000000000000000bd43b28700000000ffffffffffffffff0400000000000000ffffffff0000000000000000000000001900000032d0c4050000000074a3c4050000000004000000ffffffff0000000000000000000000000000000000000000000000000000000000000000000000000000000000000000000000003142b28700000000ffffffffffffffff0400000000000000ffffffff0000000000000000000000000060c24401000000a89664027f10000050f3cc0fd0f3cc0f0700000007000000010000000000000000000000000000000000000008000000000000010000000000a0c84400a0c84408000000000000000000000000000000000000000000000000000000000000000000803f0000000001000000184a6325244a6325244a632500000000000000001055211a000000000000000001010000d009f40d7e10000008000000050a00009f0600004d03000005000000d6a6c4050000000090dd84050000000004000000ffffffff000000000000000000000000000000000000000000000000000000000000000000000000000000000000000000000000553db28700000000ffffffffffffffff040000000e000000ffffffff000000000000000000000000000000005aee2805000000001bddc4670000000004000000ffffffff000000000000000000000000000000000000000000000000000000000000000000000000000000000000000000000000c93db28700000000ffffffffffffffff0400000000000000ffffffff00000000000000000000000000c0c34401000000a896640280100000d001cd0f1002cd0f000000000700000001000000000000000000000000000000000000000800000000000001000000000000ca440000ca4409000000000000000000000000000000000000000000000000000000000000000000803f000000000100000048496325544963255449632500000000000000001055211a000000000000000001010000d009f40d7f10000009000000080c0000f3070000f7030000000000007e4fc1040000000030dcc42a0000000004000000ffffffff000000000000000000000000000000000000000000000000000000000000000000000000000000000000000000000000ed3cb28700000000ffffffffffffffff0400000000000000ffffffff00000000000000000000000019000000c2acc4050000000084dfc4050000000004000000ffffffff000000000000000000000000000000000000000000000000000000000000000000000000000000000000000000000000613fb28700000000ffffffffffffffff0400000000000000ffffffff0000000000000000000000000020c54401000000a89664028110000050f3cc0fd0f3cc0f060000000700000001000000000000000000000000000000000000000800000000000001000000000080ce440080ce440a000000000000000000000000000000000000000000000000000000000000000000803f000000000100000058496325644963256449632500000000000000001055211a000000000000000001010000d009f40d801000000a000000c60c0000700800003804000000000000e62ddb0400000000a8dec4f90000000004000000ffffffff000000000000000000000000000000000000000000000000000000000000000000000000000000000000000000000000853eb28700000000ffffffffffffffff0400000000000000ffffffff000000000000000000000000190000006aadc405000000002cdec4050000000004000000ffffffff000000000000000000000000000000000000000000000000000000000000000000000000000000000000000000000000f93eb28700000000ffffffffffffffff0400000000000000ffffffff0000000000000000000000000080c64401000000a89664028210000010facc0f50facc0f000000000700000001000000000000000000000000000000000000000800000000000001000000000000ce440000ce440b000000000000000000000000000000000000000000000000000000000000000000803f000000000100000028496325344963253449632500000000000000001055211a000000000000000001010000d009f40d811000000b000000840d0000ed08000074040000000000000e325c040000000044d904c10000000004000000ffffffff0000000000000000000000000000000000000000000000000000000000000000000000000000000000000000000000001d38b28700000000ffffffffffffffff0400000000000000ffffffff0000000000000000000000001900000092abc40500000000d4d8c4050000000004000000ffffffff0000000000000000000000000000000000000000000000000000000000000000000000000000000000000000000000009138b28700000000ffffffffffffffff0400000000000000ffffffff0000000000000000000000000000c84401000000a89664028310000050f3cc0fd0f3cc0f0000000007000000010000000000000000000000000000000000000008000000000000010000000000e0d04400e0d0440c000000000000000000000000000000000000000000000000000000000000000000803f0000000000000000a8496325b4496325b449632500000000000000001055211a000000000000000001010000d009f40d821000000c0000003d0e000065090000b504000009000000b668c40500000000f0dbc4030000000004000000ffffffff000000000000000000000000000000000000000000000000000000000000000000000000000000000000000000000000b53bb28700000000ffffffffffffffff0400000000000000ffffffff000000000000000000000000000000003a18df07000000006cdb44d80000000004000000ffffffff000000000000000000000000000000000000000000000000000000000000000000000000000000000000000000000000293ab28700000000ffffffffffffffff0400000000000000ffffffff00000000000000000000000000c0ca4401000000a89664028410000010ffcc0f90ffcc0f0000000007000000010000000000000000000000000000000000000008000000000000010000000000a0d34400a0d3440d000000000000000000000000000000000000000000000000000000000000000000803f000000000000000038496325444963254449632500000000000000001055211a000000000000000001010000d009f40d831000000d000000211100004f0b0000a505000000000000def6a307000000008bd5443f0000000004000000ffffffff0000000000000000000000000000000000000000000000000000000000000000000000000000000000000000000000004d35b28700000000ffffffffffffffff0400000000000000ffffffff00000000000000000000000019000000a2a6c40500000000e4d5c4050000000004000000ffffffff000000000000000000000000000000000000000000000000000000000000000000000000000000000000000000000000c135b28700000000ffffffffffffffff0400000000000000ffffffff0000000000000000000000000080cd4401000000a89664028510000050f7cc0f90f7cc0f070000000700000001000000000000000000000000000000000000000800000000000001000000000080d6440080d6440e000000000000000000000000000000000000000000000000000000000000000000803f000000000000000008466325144663251446632500000000000000001055211a000000000000000001010000d009f40d841000000e00000027150000f70d0000f906000000000000465776070000000015d444920000000004000000ffffffff000000000000000000000000000000000000000000000000000000000000000000000000000000000000000000000000e534b28700000000ffffffffffffffff0400000000000000ffffffff00000000000000000000000019000000caa4c405000000008cd7c4050000000004000000ffffffff0000000000000000000000000000000000000000000000000000000000000000000000000000000000000000000000005937b28700000000ffffffffffffffff0400000000000000ffffffff0000000000000000000000000040d04401000000a8966402861000001009cd0f5009cd0f060000000700000001000000000000000000000000000000000000000800000000000001000000000080d9440080d9440f000000000000000000000000000000000000000000000000000000000000000000803f000000000000000028466325344663253446632500000000000000001055211a000000000000000001010000d009f40d851000000f00000007170000320f00009907000004000000ee85c70500000000a8d6c41c0000000004000000ffffffff0000000000000000000000000000000000000000000000000000000000000000000000000000000000000000000000007d36b28700000000ffffffffffffffff0400000000000000ffffffff0000000000000000000000000000000072a5c606000000002cd6c4150000000004000000ffffffff000000000000000000000000000000000000000000000000000000000000000000000000000000000000000000000000f136b28700000000ffffffffffffffff0400000000000000ffffffff0000000000000000000000000020d34401000000</t>
  </si>
  <si>
    <t>#83|CarDef_Pagani_Huayra|4348454154454E47494E450300000038D35D2600000000E8170000a896640287100000d0facc0f50fbcc0f0000000007000000010000000000000000000000000000000000000008000000000000010000000000a0bc4400a0bc4401000000000000000000000000000000000000000000000000000000000000000000803f0000000004000000384863254448632544486325000000000000000010aa211a0000000000000000010100005003f40dffffffff01000000fa000000a500000055000000000000003e1dcb050000000078cec4780000000004000000ffffffff0000000000000000000000000000000000000000000000000000000000000000000000000000000000000000000000002d29b28700000000ffffffffffffffff0400000000000000ffffffff0000000000000000000000001900000082bac40500000000c4c9c4050000000004000000ffffffff000000000000000000000000000000000000000000000000000000000000000000000000000000000000000000000000a129b28700000000ffffffffffffffff0400000000000000ffffffff00000000000000000000000000a0bc4400000000a89664028810000010ffcc0f50ffcc0f000000000700000001000000000000000000000000000000000000000800000000000001000000000060c1440060c14402000000000000000000000000000000000000000000000000000000000000000000803f0000000004000000684963257449632574496325000000000000000010aa211a0000000000000000010100005003f40d8710000002000000fa000000a50000005500000000000000a61bcb0500000000e0c8c4780000000004000000ffffffff000000000000000000000000000000000000000000000000000000000000000000000000000000000000000000000000c528b28700000000ffffffffffffffff0400000000000000ffffffff000000000000000000000000190000002abbc405000000006cc8c4050000000004000000ffffffff000000000000000000000000000000000000000000000000000000000000000000000000000000000000000000000000392bb28700000000ffffffffffffffff0400000000000000ffffffff00000000000000000000000000a0bd4400000000a896640289100000d0c3cc0f90c4cc0f070000000700000001000000000000000000000000000000000000000800000000000001000000000080c2440080c24403000000000000000000000000000000000000000000000000000000000000000000803f0000000004000000b8496325c4496325c4496325000000000000000010aa211a0000000000000000010100005003f40d88100000030000002c010000c80000006400000000000000cef9db050000000088cac4ff0000000004000000ffffffff0000000000000000000000000000000000000000000000000000000000000000000000000000000000000000000000005d2ab28700000000ffffffffffffffff0400000000000000ffffffff0000000000000000000000001900000052b9c4050000000014cac4050000000004000000ffffffff000000000000000000000000000000000000000000000000000000000000000000000000000000000000000000000000d12ab28700000000ffffffffffffffff0400000000000000ffffffff00000000000000000000000000a0be4401000000a89664028a10000050c6cc0fd0c6cc0f060000000700000001000000000000000000000000000000000000000800000000000001000000000080c3440080c34404000000000000000000000000000000000000000000000000000000000000000000803f0000000002000000c8496325d4496325d4496325000000000000000010aa211a0000000000000000010100005003f40d89100000040000002c010000c8000000640000000500000076bec4050000000030c584050000000004000000ffffffff000000000000000000000000000000000000000000000000000000000000000000000000000000000000000000000000f525b28700000000ffffffffffffffff0400000001000000ffffffff00000000000000000000000000000000faf7db0500000000bcc4c4ff0000000004000000ffffffff0000000000000000000000000000000000000000000000000000000000000000000000000000000000000000000000006924b28700000000ffffffffffffffff0400000000000000ffffffff00000000000000000000000000a0bf4401000000a89664028b10000010ffcc0f90ffcc0f070000000700000001000000000000000000000000000000000000000800000000000001000000000060c8440060c84405000000000000000000000000000000000000000000000000000000000000000000803f0000000002000000084a6325144a6325144a6325000000000000000010aa211a0000000000000000010100005003f40d8a100000050000005e010000e600000073000000000000009e54ea0500000000d9c7c4720000000004000000ffffffff0000000000000000000000000000000000000000000000000000000000000000000000000000000000000000000000008d27b28700000000ffffffffffffffff0400000000000000ffffffff0000000000000000000000001900000062b4c4050000000024c7c4050000000004000000ffffffff0000000000000000000000000000000000000000000000000000000000000000000000000000000000000000000000000126b28700000000ffffffffffffffff0400000000000000ffffffff00000000000000000000000000a0c04401000000a89664028c1000001009cd0f9009cd0f000000000700000001000000000000000000000000000000000000000800000000000001000000000080c6440080c64406000000000000000000000000000000000000000000000000000000000000000000803f0000000002000000b84a6325c44a6325c44a6325000000000000000010aa211a0000000000000000010100005003f40d8b100000060000005e010000e600000073000000000000000655ea050000000041c6c4720000000004000000ffffffff0000000000000000000000000000000000000000000000000000000000000000000000000000000000000000000000002521b28700000000ffffffffffffffff0400000000000000ffffffff000000000000000000000000190000008ab2c40500000000ccc1c4050000000004000000ffffffff0000000000000000000000000000000000000000000000000000000000000000000000000000000000000000000000009921b28700000000ffffffffffffffff0400000000000000ffffffff00000000000000000000000000a0c14401000000a89664028d10000090c1cc0fd0c1cc0f0000000007000000010000000000000000000000000000000000000008000000000000010000000000e0c74400e0c74407000000000000000000000000000000000000000000000000000000000000000000803f0000000002000000a84a6325b44a6325b44a6325000000000000000010aa211a0000000000000000010100005003f40d8c1000000700000090010000090100008200000000000000ae33fa0500000000e9c0c4f10000000004000000ffffffff000000000000000000000000000000000000000000000000000000000000000000000000000000000000000000000000bd20b28700000000ffffffffffffffff0400000000000000ffffffff0000000000000000000000001900000032b3c4050000000074c0c4050000000004000000ffffffff0000000000000000000000000000000000000000000000000000000000000000000000000000000000000000000000003123b28700000000ffffffffffffffff0400000000000000ffffffff0000000000000000000000000000c34401000000a89664028e10000010c9cc0f50c9cc0f070000000700000001000000000000000000000000000000000000000800000000000001000000000040c9440040c94408000000000000000000000000000000000000000000000000000000000000000000803f0000000001000000884a6325944a6325944a6325000000000000000010aa211a0000000000000000010100005003f40d8d1000000800000090010000090100008200000005000000d6b9c4050000000090c284050000000004000000ffffffff0000000000000000000000000000000000000000000000000000000000000000000000000000000000000000000000005522b28700000000ffffffffffffffff040000000e000000ffffffff000000000000000000000000000000005a31fa05000000001dc2c4f10000000004000000ffffffff000000000000000000000000000000000000000000000000000000000000000000000000000000000000000000000000c922b28700000000ffffffffffffffff0400000000000000ffffffff0000000000000000000000000060c44401000000a89664028f1000005011cd0fd011cd0f0000000007000000010000000000000000000000000000000000000008000000000000010000000000c0ca4400c0ca4409000000000000000000000000000000000000000000000000000000000000000000803f0000000001000000c84a6325d44a6325d44a6325000000000000000010aa211a0000000000000000010100005003f40d8e10000009000000c20100002701000096000000000000007eae8a05000000003afdc4740000000004000000ffffffff000000000000000000000000000000000000000000000000000000000000000000000000000000000000000000000000ed1db28700000000ffffffffffffffff0400000000000000ffffffff00000000000000000000000019000000c28fc4050000000084fcc4050000000004000000ffffffff000000000000000000000000000000000000000000000000000000000000000000000000000000000000000000000000611cb28700000000ffffffffffffffff0400000000000000ffffffff00000000000000000000000000c0c54401000000a89664029010000010facc0f90facc0f070000000700000001000000000000000000000000000000000000000800000000000001000000000020cf440020cf440a000000000000000000000000000000000000000000000000000000000000000000803f0000000001000000d84a6325e44a6325e44a6325000000000000000010aa211a0000000000000000010100005003f40d8f1000000a000000c2010000270100009600000000000000e6ac8a0500000000a2ffc4740000000004000000ffffffff000000000000000000000000000000000000000000000000000000000000000000000000000000000000000000000000851fb28700000000ffffffffffffffff0400000000000000ffffffff000000000000000000000000190000006a8cc405000000002cffc4050000000004000000ffffffff000000000000000000000000000000000000000000000000000000000000000000000000000000000000000000000000f91fb28700000000ffffffffffffffff0400000000000000ffffffff0000000000000000000000000020c74401000000a89664029110000090c1cc0f10c2cc0f0000000007000000010000000000000000000000000000000000000008000000000000010000000000c0ce4400c0ce440b000000000000000000000000000000000000000000000000000000000000000000803f0000000001000000e84a6325f44a6325f44a6325000000000000000010aa211a0000000000000000010100005003f40d901000000b000000f40100004a010000a5000000000000000e4d9905000000004afec4eb0000000004000000ffffffff0000000000000000000000000000000000000000000000000000000000000000000000000000000000000000000000001d19b28700000000ffffffffffffffff0400000000000000ffffffff00000000000000000000000019000000928ac40500000000d4f9c4050000000004000000ffffffff0000000000000000000000000000000000000000000000000000000000000000000000000000000000000000000000009119b28700000000ffffffffffffffff0400000000000000ffffffff00000000000000000000000000c0c84401000000a89664029210000010facc0f50facc0f0000000007000000010000000000000000000000000000000000000008000000000000010000000000e0d14400e0d1440c000000000000000000000000000000000000000000000000000000000000000000803f0000000000000000f84a6325044b6325044b6325000000000000000010aa211a0000000000000000010100005003f40d911000000c000000f40100004a010000a500000009000000b6f3c40500000000f0f804060000000004000000ffffffff000000000000000000000000000000000000000000000000000000000000000000000000000000000000000000000000b518b28700000000ffffffffffffffff0400000000000000ffffffff000000000000000000000000000000003a4b9905000000007ef8c4eb0000000004000000ffffffff000000000000000000000000000000000000000000000000000000000000000000000000000000000000000000000000291bb28700000000ffffffffffffffff0400000000000000ffffffff00000000000000000000000000c0cb4401000000a8966402931000005011cd0f9011cd0f060000000700000001000000000000000000000000000000000000000800000000000001000000000000d5440000d5440d000000000000000000000000000000000000000000000000000000000000000000803f0000000000000000084b6325144b6325144b6325000000000000000010aa211a0000000000000000010100005003f40d921000000d000000260200006d010000b400000000000000dee9a905000000009bfac46e0000000004000000ffffffff0000000000000000000000000000000000000000000000000000000000000000000000000000000000000000000000004d1ab28700000000ffffffffffffffff0400000000000000ffffffff00000000000000000000000019000000a289c40500000000e4fac4050000000004000000ffffffff000000000000000000000000000000000000000000000000000000000000000000000000000000000000000000000000c11ab28700000000ffffffffffffffff0400000000000000ffffffff00000000000000000000000000c0ce4401000000a896640294100000d0c3cc0f90c4cc0f070000000700000001000000000000000000000000000000000000000800000000000001000000000000d8440000d8440e000000000000000000000000000000000000000000000000000000000000000000803f0000000000000000384663254446632544466325000000000000000010aa211a0000000000000000010100005003f40d931000000e000000260200006d010000b40000000000000046e6a9050000000003f5c46e0000000004000000ffffffff000000000000000000000000000000000000000000000000000000000000000000000000000000000000000000000000e515b28700000000ffffffffffffffff0400000000000000ffffffff00000000000000000000000019000000ca87c405000000008cf4c4050000000004000000ffffffff0000000000000000000000000000000000000000000000000000000000000000000000000000000000000000000000005914b28700000000ffffffffffffffff0400000000000000ffffffff00000000000000000000000000c0d14401000000a89664029510000050f7cc0f90f7cc0f070000000700000001000000000000000000000000000000000000000800000000000001000000000000db440000db440f000000000000000000000000000000000000000000000000000000000000000000803f0000000000000000684763257447632574476325000000000000000010aa211a0000000000000000010100005003f40d941000000f000000580200008b010000c800000004000000eea4c70500000000a8f7c41c0000000004000000ffffffff0000000000000000000000000000000000000000000000000000000000000000000000000000000000000000000000007d17b28700000000ffffffffffffffff0400000000000000ffffffff000000000000000000000000000000007284b9050000000037f7c4ed0000000004000000ffffffff000000000000000000000000000000000000000000000000000000000000000000000000000000000000000000000000f117b28700000000ffffffffffffffff0400000000000000ffffffff00000000000000000000000000a0d44401000000</t>
  </si>
  <si>
    <t>#84|CarDef_FerrariFXX|4348454154454E47494E450300000038765D2600000000E8170000a896640296100000d0facc0f10fbcc0f0000000007000000010000000000000000000000000000000000000008000000000000010000000000c0bc4400c0bc4401000000000000000000000000000000000000000000000000000000000000000000803f0000000004000000d8496325e4496325e449632500000000000000005055211a00000000000000000101000010b1a20dffffffff01000000fa000000a500000055000000000000003eb8cb0500000000786bc4780000000004000000ffffffff0000000000000000000000000000000000000000000000000000000000000000000000000000000000000000000000002d8ab28700000000ffffffffffffffff0400000000000000ffffffff000000000000000000000000190000008219c40500000000c46ac4050000000004000000ffffffff000000000000000000000000000000000000000000000000000000000000000000000000000000000000000000000000a18ab28700000000ffffffffffffffff0400000000000000ffffffff00000000000000000000000000c0bc4400000000a89664029710000050c6cc0fd0c6cc0f000000000700000001000000000000000000000000000000000000000800000000000001000000000080c1440080c14402000000000000000000000000000000000000000000000000000000000000000000803f0000000004000000184b6325244b6325244b632500000000000000005055211a00000000000000000101000010b1a20d9610000002000000fa000000a50000005500000000000000a6b6cb0500000000e065c4780000000004000000ffffffff000000000000000000000000000000000000000000000000000000000000000000000000000000000000000000000000c585b28700000000ffffffffffffffff0400000000000000ffffffff000000000000000000000000190000002a16c405000000006c65c4050000000004000000ffffffff0000000000000000000000000000000000000000000000000000000000000000000000000000000000000000000000003984b28700000000ffffffffffffffff0400000000000000ffffffff00000000000000000000000000c0bd4400000000a896640298100000d001cd0f1002cd0f0700000007000000010000000000000000000000000000000000000008000000000000010000000000a0c24400a0c24403000000000000000000000000000000000000000000000000000000000000000000803f0000000004000000684a6325744a6325744a632500000000000000005055211a00000000000000000101000010b1a20d97100000030000002c010000c80000006400000000000000ce54db05000000008867c4ff0000000004000000ffffffff0000000000000000000000000000000000000000000000000000000000000000000000000000000000000000000000005d87b28700000000ffffffffffffffff0400000000000000ffffffff000000000000000000000000190000005214c405000000001467c4050000000004000000ffffffff000000000000000000000000000000000000000000000000000000000000000000000000000000000000000000000000d187b28700000000ffffffffffffffff0400000000000000ffffffff00000000000000000000000000c0be4401000000a8966402991000005011cd0fd011cd0f0000000007000000010000000000000000000000000000000000000008000000000000010000000000a0c34400a0c34404000000000000000000000000000000000000000000000000000000000000000000803f0000000002000000984a6325a44a6325a44a632500000000000000005055211a00000000000000000101000010b1a20d98100000040000002c010000c80000006400000005000000761dc40500000000306684050000000004000000ffffffff000000000000000000000000000000000000000000000000000000000000000000000000000000000000000000000000f586b28700000000ffffffffffffffff0400000001000000ffffffff00000000000000000000000000000000fa52db0500000000bc61c4ff0000000004000000ffffffff0000000000000000000000000000000000000000000000000000000000000000000000000000000000000000000000006981b28700000000ffffffffffffffff0400000000000000ffffffff00000000000000000000000000c0bf4401000000a89664029a10000090c1cc0f10c2cc0f060000000700000001000000000000000000000000000000000000000800000000000001000000000080c8440080c84405000000000000000000000000000000000000000000000000000000000000000000803f0000000002000000284a6325344a6325344a632500000000000000005055211a00000000000000000101000010b1a20d99100000050000005e010000e600000073000000000000009ef3ea0500000000d960c4720000000004000000ffffffff0000000000000000000000000000000000000000000000000000000000000000000000000000000000000000000000008d80b28700000000ffffffffffffffff0400000000000000ffffffff000000000000000000000000190000006213c405000000002460c4050000000004000000ffffffff0000000000000000000000000000000000000000000000000000000000000000000000000000000000000000000000000183b28700000000ffffffffffffffff0400000000000000ffffffff00000000000000000000000000c0c04401000000a89664029b100000d001cd0f5002cd0f0000000007000000010000000000000000000000000000000000000008000000000000010000000000c0c64400c0c64406000000000000000000000000000000000000000000000000000000000000000000803f0000000002000000184c6325244c6325244c632500000000000000005055211a00000000000000000101000010b1a20d9a100000060000005e010000e6000000730000000000000006f0ea05000000004163c4720000000004000000ffffffff0000000000000000000000000000000000000000000000000000000000000000000000000000000000000000000000002582b28700000000ffffffffffffffff0400000000000000ffffffff000000000000000000000000190000008a11c40500000000cc62c4050000000004000000ffffffff0000000000000000000000000000000000000000000000000000000000000000000000000000000000000000000000009982b28700000000ffffffffffffffff0400000000000000ffffffff00000000000000000000000000e0c14401000000a89664029c10000010ffcc0f1000cd0f070000000700000001000000000000000000000000000000000000000800000000000001000000000020c8440020c84407000000000000000000000000000000000000000000000000000000000000000000803f0000000002000000284b6325344b6325344b632500000000000000005055211a00000000000000000101000010b1a20d9b1000000700000090010000090100008200000000000000ae6efa0500000000e99dc4f10000000004000000ffffffff000000000000000000000000000000000000000000000000000000000000000000000000000000000000000000000000bd7db28700000000ffffffffffffffff0400000000000000ffffffff0000000000000000000000001900000032eec40500000000749dc4050000000004000000ffffffff000000000000000000000000000000000000000000000000000000000000000000000000000000000000000000000000317cb28700000000ffffffffffffffff0400000000000000ffffffff0000000000000000000000000040c34401000000a89664029d10000050f7cc0f90f7cc0f060000000700000001000000000000000000000000000000000000000800000000000001000000000080c9440080c94408000000000000000000000000000000000000000000000000000000000000000000803f0000000001000000384b6325444b6325444b632500000000000000005055211a00000000000000000101000010b1a20d9c1000000800000090010000090100008200000005000000d6e4c40500000000909f84050000000004000000ffffffff000000000000000000000000000000000000000000000000000000000000000000000000000000000000000000000000557fb28700000000ffffffffffffffff040000000e000000ffffffff000000000000000000000000000000005a6cfa05000000001d9fc4f10000000004000000ffffffff000000000000000000000000000000000000000000000000000000000000000000000000000000000000000000000000c97fb28700000000ffffffffffffffff0400000000000000ffffffff00000000000000000000000000a0c44401000000a89664029e10000050f3cc0fd0f3cc0f000000000700000001000000000000000000000000000000000000000800000000000001000000000000cb440000cb4409000000000000000000000000000000000000000000000000000000000000000000803f0000000001000000984b6325a44b6325a44b632500000000000000005055211a00000000000000000101000010b1a20d9d10000009000000c20100002701000096000000000000007ecd8a05000000003a9ec4740000000004000000ffffffff000000000000000000000000000000000000000000000000000000000000000000000000000000000000000000000000ed7eb28700000000ffffffffffffffff0400000000000000ffffffff00000000000000000000000019000000c2eac405000000008499c4050000000004000000ffffffff0000000000000000000000000000000000000000000000000000000000000000000000000000000000000000000000006179b28700000000ffffffffffffffff0400000000000000ffffffff0000000000000000000000000000c64401000000a89664029f10000050f7cc0fd0f7cc0f060000000700000001000000000000000000000000000000000000000800000000000001000000000060cf440060cf440a000000000000000000000000000000000000000000000000000000000000000000803f0000000001000000084c6325144c6325144c632500000000000000005055211a00000000000000000101000010b1a20d9e1000000a000000c2010000270100009600000000000000e6cb8a0500000000a298c4740000000004000000ffffffff0000000000000000000000000000000000000000000000000000000000000000000000000000000000000000000000008578b28700000000ffffffffffffffff0400000000000000ffffffff000000000000000000000000190000006aebc405000000002c98c4050000000004000000ffffffff000000000000000000000000000000000000000000000000000000000000000000000000000000000000000000000000f978b28700000000ffffffffffffffff0400000000000000ffffffff0000000000000000000000000060c74401000000a8966402a010000050c6cc0f90c6cc0f000000000700000001000000000000000000000000000000000000000800000000000001000000000000cf440000cf440b000000000000000000000000000000000000000000000000000000000000000000803f0000000001000000a84b6325b44b6325b44b632500000000000000005055211a00000000000000000101000010b1a20d9f1000000b000000f40100004a010000a5000000000000000e289905000000004a9bc4eb0000000004000000ffffffff0000000000000000000000000000000000000000000000000000000000000000000000000000000000000000000000001d7ab28700000000ffffffffffffffff0400000000000000ffffffff0000000000000000000000001900000092e9c40500000000d49ac4050000000004000000ffffffff000000000000000000000000000000000000000000000000000000000000000000000000000000000000000000000000917ab28700000000ffffffffffffffff0400000000000000ffffffff0000000000000000000000000000c94401000000a8966402a110000010c9cc0f90c9cc0f000000000700000001000000000000000000000000000000000000000800000000000001000000000000d2440000d2440c000000000000000000000000000000000000000000000000000000000000000000803f0000000000000000784b6325844b6325844b632500000000000000005055211a00000000000000000101000010b1a20da01000000c000000f40100004a010000a500000009000000b69ec40500000000f09504060000000004000000ffffffff000000000000000000000000000000000000000000000000000000000000000000000000000000000000000000000000b575b28700000000ffffffffffffffff0400000000000000ffffffff000000000000000000000000000000003a269905000000007e95c4eb0000000004000000ffffffff0000000000000000000000000000000000000000000000000000000000000000000000000000000000000000000000002974b28700000000ffffffffffffffff0400000000000000ffffffff00000000000000000000000000e0cb4401000000a8966402a210000050f7cc0f90f7cc0f070000000700000001000000000000000000000000000000000000000800000000000001000000000000d5440000d5440d000000000000000000000000000000000000000000000000000000000000000000803f0000000000000000584b6325644b6325644b632500000000000000005055211a00000000000000000101000010b1a20da11000000d000000260200006d010000b400000000000000de84a905000000009b97c46e0000000004000000ffffffff0000000000000000000000000000000000000000000000000000000000000000000000000000000000000000000000004d77b28700000000ffffffffffffffff0400000000000000ffffffff00000000000000000000000019000000a2e4c40500000000e497c4050000000004000000ffffffff000000000000000000000000000000000000000000000000000000000000000000000000000000000000000000000000c177b28700000000ffffffffffffffff0400000000000000ffffffff00000000000000000000000000c0ce4401000000a8966402a310000050cbcc0f90cbcc0f0600000007000000010000000000000000000000000000000000000008000000000000010000000000e0d74400e0d7440e000000000000000000000000000000000000000000000000000000000000000000803f000000000000000078476325844763258447632500000000000000005055211a00000000000000000101000010b1a20da21000000e000000260200006d010000b4000000000000004685a905000000000396c46e0000000004000000ffffffff000000000000000000000000000000000000000000000000000000000000000000000000000000000000000000000000e576b28700000000ffffffffffffffff0400000000000000ffffffff00000000000000000000000019000000cae2c405000000008c91c4050000000004000000ffffffff0000000000000000000000000000000000000000000000000000000000000000000000000000000000000000000000005971b28700000000ffffffffffffffff0400000000000000ffffffff00000000000000000000000000a0d14401000000a8966402a4100000d0facc0fd0fbcc0f0600000007000000010000000000000000000000000000000000000008000000000000010000000000e0da4400e0da440f000000000000000000000000000000000000000000000000000000000000000000803f000000000000000098486325a4486325a448632500000000000000005055211a00000000000000000101000010b1a20da31000000f000000580200008b010000c800000004000000eec3c70500000000a890c41c0000000004000000ffffffff0000000000000000000000000000000000000000000000000000000000000000000000000000000000000000000000007d70b28700000000ffffffffffffffff0400000000000000ffffffff0000000000000000000000000000000072e3b905000000003790c4ed0000000004000000ffffffff000000000000000000000000000000000000000000000000000000000000000000000000000000000000000000000000f170b28700000000ffffffffffffffff0400000000000000ffffffff0000000000000000000000000080d44401000000</t>
  </si>
  <si>
    <t>#85|CarDef_LykanHypersport|4348454154454E47494E450300000038F25D2600000000E8170000a8966402a510000010ffcc0f1000cd0f0000000007000000010000000000000000000000000000000000000008000000000000010000000000c0bd4400c0bd4401000000000000000000000000000000000000000000000000000000000000000000803f0000000004000000384a6325444a6325444a6325000000000000000010a9211a000000000000000001010000b8e6e706ffffffff01000000fa000000a500000055000000000000003e3ccb050000000078efc4780000000004000000ffffffff0000000000000000000000000000000000000000000000000000000000000000000000000000000000000000000000002d0eb28700000000ffffffffffffffff0400000000000000ffffffff00000000000000000000000019000000829dc40500000000c4eec4050000000004000000ffffffff000000000000000000000000000000000000000000000000000000000000000000000000000000000000000000000000a10eb28700000000ffffffffffffffff0400000000000000ffffffff00000000000000000000000000c0bd4400000000a8966402a610000010c9cc0f50c9cc0f0000000007000000010000000000000000000000000000000000000008000000000000010000000000e0c24400e0c24402000000000000000000000000000000000000000000000000000000000000000000803f0000000004000000784a6325844a6325844a6325000000000000000010a9211a000000000000000001010000b8e6e706a5100000020000002c010000c80000006400000000000000a6dadb0500000000e0e9c4ff0000000004000000ffffffff000000000000000000000000000000000000000000000000000000000000000000000000000000000000000000000000c509b28700000000ffffffffffffffff0400000000000000ffffffff000000000000000000000000190000002a9ac405000000006ce9c4050000000004000000ffffffff0000000000000000000000000000000000000000000000000000000000000000000000000000000000000000000000003908b28700000000ffffffffffffffff0400000000000000ffffffff0000000000000000000000000000bf4400000000a8966402a710000050cbcc0fd0cbcc0f060000000700000001000000000000000000000000000000000000000800000000000001000000000020c4440020c44403000000000000000000000000000000000000000000000000000000000000000000803f0000000004000000884b6325944b6325944b6325000000000000000010a9211a000000000000000001010000b8e6e706a6100000030000005e010000e60000007300000000000000ce78ea050000000089ebc4720000000004000000ffffffff0000000000000000000000000000000000000000000000000000000000000000000000000000000000000000000000005d0bb28700000000ffffffffffffffff0400000000000000ffffffff000000000000000000000000190000005298c4050000000014ebc4050000000004000000ffffffff000000000000000000000000000000000000000000000000000000000000000000000000000000000000000000000000d10bb28700000000ffffffffffffffff0400000000000000ffffffff0000000000000000000000000040c04401000000a8966402a810000010ffcc0f90ffcc0f000000000700000001000000000000000000000000000000000000000800000000000001000000000060c5440060c54404000000000000000000000000000000000000000000000000000000000000000000803f0000000002000000484b6325544b6325544b6325000000000000000010a9211a000000000000000001010000b8e6e706a710000004000000900100000901000082000000050000007691c4050000000030ea84050000000004000000ffffffff000000000000000000000000000000000000000000000000000000000000000000000000000000000000000000000000f50ab28700000000ffffffffffffffff0400000001000000ffffffff00000000000000000000000000000000fa16fa0500000000bde5c4f10000000004000000ffffffff0000000000000000000000000000000000000000000000000000000000000000000000000000000000000000000000006905b28700000000ffffffffffffffff0400000000000000ffffffff0000000000000000000000000080c14401000000a8966402a91000001009cd0f5009cd0f070000000700000001000000000000000000000000000000000000000800000000000001000000000080ca440080ca4405000000000000000000000000000000000000000000000000000000000000000000803f0000000002000000d84b6325e44b6325e44b6325000000000000000010a9211a000000000000000001010000b8e6e706a810000005000000c20100002701000096000000000000009eb78a0500000000dae4c4740000000004000000ffffffff0000000000000000000000000000000000000000000000000000000000000000000000000000000000000000000000008d04b28700000000ffffffffffffffff0400000000000000ffffffff000000000000000000000000190000006297c4050000000024e4c4050000000004000000ffffffff0000000000000000000000000000000000000000000000000000000000000000000000000000000000000000000000000107b28700000000ffffffffffffffff0400000000000000ffffffff00000000000000000000000000c0c24401000000a8966402aa100000100ecd0f100fcd0f0000000007000000010000000000000000000000000000000000000008000000000000010000000000c0c84400c0c84406000000000000000000000000000000000000000000000000000000000000000000803f0000000002000000b84c6325c44c6325c44c6325000000000000000010a9211a000000000000000001010000b8e6e706a910000006000000f40100004a010000a500000000000000065499050000000042e7c4eb0000000004000000ffffffff0000000000000000000000000000000000000000000000000000000000000000000000000000000000000000000000002506b28700000000ffffffffffffffff0400000000000000ffffffff000000000000000000000000190000008a95c40500000000cce6c4050000000004000000ffffffff0000000000000000000000000000000000000000000000000000000000000000000000000000000000000000000000009906b28700000000ffffffffffffffff0400000000000000ffffffff00000000000000000000000000e0c34401000000a8966402ab100000d0c3cc0f10c4cc0f0000000007000000010000000000000000000000000000000000000008000000000000010000000000a0ca4400a0ca4407000000000000000000000000000000000000000000000000000000000000000000803f0000000002000000884c6325944c6325944c6325000000000000000010a9211a000000000000000001010000b8e6e706aa10000007000000260200006d010000b400000000000000aef2a90500000000ebe1c46e0000000004000000ffffffff000000000000000000000000000000000000000000000000000000000000000000000000000000000000000000000000bd01b28700000000ffffffffffffffff0400000000000000ffffffff000000000000000000000000190000003292c4050000000074e1c4050000000004000000ffffffff0000000000000000000000000000000000000000000000000000000000000000000000000000000000000000000000003100b28700000000ffffffffffffffff0400000000000000ffffffff00000000000000000000000000a0c54401000000a8966402ac100000d001cd0f5002cd0f070000000700000001000000000000000000000000000000000000000800000000000001000000000060cc440060cc4408000000000000000000000000000000000000000000000000000000000000000000803f0000000001000000384c6325444c6325444c6325000000000000000010a9211a000000000000000001010000b8e6e706ab10000008000000580200008b010000c800000005000000d698c4050000000090e384050000000004000000ffffffff0000000000000000000000000000000000000000000000000000000000000000000000000000000000000000000000005503b28700000000ffffffffffffffff040000000e000000ffffffff000000000000000000000000000000005a90b905000000001fe3c4ed0000000004000000ffffffff000000000000000000000000000000000000000000000000000000000000000000000000000000000000000000000000c903b28700000000ffffffffffffffff0400000000000000ffffffff0000000000000000000000000060c74401000000a8966402ad100000100ecd0f500ecd0f000000000700000001000000000000000000000000000000000000000800000000000001000000000020ce440020ce4409000000000000000000000000000000000000000000000000000000000000000000803f0000000001000000f84c6325044d6325044d6325000000000000000010a9211a000000000000000001010000b8e6e706ac100000090000008a020000ae010000d7000000000000007e314805000000003ce2c4600000000004000000ffffffff000000000000000000000000000000000000000000000000000000000000000000000000000000000000000000000000ed02b28700000000ffffffffffffffff0400000000000000ffffffff00000000000000000000000019000000c26ec70500000000841dc7050000000004000000ffffffff00000000000000000000000000000000000000000000000000000000000000000000000000000000000000000000000061fdb18700000000ffffffffffffffff0400000000000000ffffffff0000000000000000000000000020c94401000000a8966402ae10000050f3cc0fd0f3cc0f070000000700000001000000000000000000000000000000000000000800000000000001000000000000d3440000d3440a000000000000000000000000000000000000000000000000000000000000000000803f0000000001000000c84c6325d44c6325d44c6325000000000000000010a9211a000000000000000001010000b8e6e706ad1000000a000000bc020000cc010000e600000000000000e62f5b0500000000a41cc7e70000000004000000ffffffff00000000000000000000000000000000000000000000000000000000000000000000000000000000000000000000000085fcb18700000000ffffffffffffffff0400000000000000ffffffff000000000000000000000000190000006a6fc705000000002c1cc7050000000004000000ffffffff000000000000000000000000000000000000000000000000000000000000000000000000000000000000000000000000f9fcb18700000000ffffffffffffffff0400000000000000ffffffff00000000000000000000000000e0ca4401000000a8966402af10000010c9cc0f50c9cc0f000000000700000001000000000000000000000000000000000000000800000000000001000000000080d2440080d2440b000000000000000000000000000000000000000000000000000000000000000000803f0000000001000000d84c6325e44c6325e44c6325000000000000000010a9211a000000000000000001010000b8e6e706ae1000000b000000ee020000ef010000fa000000000000000e8c6c05000000004d1fc75a0000000004000000ffffffff0000000000000000000000000000000000000000000000000000000000000000000000000000000000000000000000001dfeb18700000000ffffffffffffffff0400000000000000ffffffff00000000000000000000000019000000926dc70500000000d41ec7050000000004000000ffffffff00000000000000000000000000000000000000000000000000000000000000000000000000000000000000000000000091feb18700000000ffffffffffffffff0400000000000000ffffffff0000000000000000000000000060cc4401000000a8966402b0100000d0facc0f50fbcc0f000000000700000001000000000000000000000000000000000000000800000000000001000000000060d5440060d5440c000000000000000000000000000000000000000000000000000000000000000000803f0000000000000000184d6325244d6325244d6325000000000000000010a9211a000000000000000001010000b8e6e706af1000000c00000020030000120200000901000009000000b69ac70500000000f01947020000000004000000ffffffff000000000000000000000000000000000000000000000000000000000000000000000000000000000000000000000000b5f9b18700000000ffffffffffffffff0400000000000000ffffffff000000000000000000000000000000003aea7c05000000007919c7d90000000004000000ffffffff00000000000000000000000000000000000000000000000000000000000000000000000000000000000000000000000029f8b18700000000ffffffffffffffff0400000000000000ffffffff0000000000000000000000000020cf4401000000a8966402b1100000100ecd0f900ecd0f070000000700000001000000000000000000000000000000000000000800000000000001000000000020d8440020d8440d000000000000000000000000000000000000000000000000000000000000000000803f0000000000000000284c6325344c6325344c6325000000000000000010a9211a000000000000000001010000b8e6e706b01000000d00000052030000300200001801000000000000de480c05000000009e1bc75c0000000004000000ffffffff0000000000000000000000000000000000000000000000000000000000000000000000000000000000000000000000004dfbb18700000000ffffffffffffffff0400000000000000ffffffff00000000000000000000000019000000a268c70500000000e41bc7050000000004000000ffffffff000000000000000000000000000000000000000000000000000000000000000000000000000000000000000000000000c1fbb18700000000ffffffffffffffff0400000000000000ffffffff00000000000000000000000000e0d14401000000a8966402b2100000d001cd0f1002cd0f000000000700000001000000000000000000000000000000000000000800000000000001000000000000db440000db440e000000000000000000000000000000000000000000000000000000000000000000803f0000000000000000d8486325e4486325e4486325000000000000000010a9211a000000000000000001010000b8e6e706b11000000e0000008403000053020000270100000000000046a91d0500000000061ac7d30000000004000000ffffffff000000000000000000000000000000000000000000000000000000000000000000000000000000000000000000000000e5fab18700000000ffffffffffffffff0400000000000000ffffffff00000000000000000000000019000000ca66c705000000008c15c7050000000004000000ffffffff00000000000000000000000000000000000000000000000000000000000000000000000000000000000000000000000059f5b18700000000ffffffffffffffff0400000000000000ffffffff00000000000000000000000000a0d44401000000a8966402b310000010ffcc0f50ffcc0f0700000007000000010000000000000000000000000000000000000008000000000000010000000000e0dd4400e0dd440f000000000000000000000000000000000000000000000000000000000000000000803f0000000000000000484863255448632554486325000000000000000010a9211a000000000000000001010000b8e6e706b21000000f000000b6030000710200003b01000004000000ee47c40500000000a814c71c0000000004000000ffffffff0000000000000000000000000000000000000000000000000000000000000000000000000000000000000000000000007df4b18700000000ffffffffffffffff0400000000000000ffffffff0000000000000000000000000000000072072d05000000003314c7560000000004000000ffffffff000000000000000000000000000000000000000000000000000000000000000000000000000000000000000000000000f1f4b18700000000ffffffffffffffff0400000000000000ffffffff0000000000000000000000000060d74401000000</t>
  </si>
  <si>
    <t>#86|CarDef_Chrysler_me412|4348454154454E47494E450300000038115E2600000000E8170000a8966402b410000050f7cc0f90f7cc0f0000000007000000010000000000000000000000000000000000000008000000000000010000000000a0bc4400a0bc4401000000000000000000000000000000000000000000000000000000000000000000803f0000000004000000e84b6325f44b6325f44b6325000000000000000090ba211a00000000000000000101000010c4f30dffffffff010000002c010000c800000064000000000000003e3fd80500000000780cc7ff0000000004000000ffffffff0000000000000000000000000000000000000000000000000000000000000000000000000000000000000000000000002defb18700000000ffffffffffffffff0400000000000000ffffffff00000000000000000000000019000000827cc70500000000c40fc7050000000004000000ffffffff000000000000000000000000000000000000000000000000000000000000000000000000000000000000000000000000a1efb18700000000ffffffffffffffff0400000000000000ffffffff00000000000000000000000000a0bc4400000000a8966402b5100000d0c3cc0f50c4cc0f0000000007000000010000000000000000000000000000000000000008000000000000010000000000c0c14400c0c14402000000000000000000000000000000000000000000000000000000000000000000803f0000000004000000b84b6325c44b6325c44b6325000000000000000090ba211a00000000000000000101000010c4f30db41000000200000090010000090100008200000000000000a6fdf90500000000e10ec7f10000000004000000ffffffff000000000000000000000000000000000000000000000000000000000000000000000000000000000000000000000000c5eeb18700000000ffffffffffffffff0400000000000000ffffffff000000000000000000000000190000002a7dc705000000006c0ec7050000000004000000ffffffff00000000000000000000000000000000000000000000000000000000000000000000000000000000000000000000000039e9b18700000000ffffffffffffffff0400000000000000ffffffff0000000000000000000000000000be4400000000a8966402b610000010ffcc0f90ffcc0f060000000700000001000000000000000000000000000000000000000800000000000001000000000040c3440040c34403000000000000000000000000000000000000000000000000000000000000000000803f0000000004000000f84b6325044c6325044c6325000000000000000090ba211a00000000000000000101000010c4f30db510000003000000c2010000270100009600000000000000ce5b8905000000008a08c7740000000004000000ffffffff0000000000000000000000000000000000000000000000000000000000000000000000000000000000000000000000005de8b18700000000ffffffffffffffff0400000000000000ffffffff00000000000000000000000019000000527bc705000000001408c7050000000004000000ffffffff000000000000000000000000000000000000000000000000000000000000000000000000000000000000000000000000d1e8b18700000000ffffffffffffffff0400000000000000ffffffff0000000000000000000000000060bf4401000000a8966402b710000050f3cc0fd0f3cc0f0700000007000000010000000000000000000000000000000000000008000000000000010000000000a0c44400a0c44404000000000000000000000000000000000000000000000000000000000000000000803f0000000002000000984c6325a44c6325a44c6325000000000000000090ba211a00000000000000000101000010c4f30db610000004000000260200006d010000b4000000050000007670c70500000000300b87050000000004000000ffffffff000000000000000000000000000000000000000000000000000000000000000000000000000000000000000000000000f5ebb18700000000ffffffffffffffff0400000001000000ffffffff00000000000000000000000000000000fa19aa0500000000bf0ac76e0000000004000000ffffffff00000000000000000000000000000000000000000000000000000000000000000000000000000000000000000000000069eab18700000000ffffffffffffffff0400000000000000ffffffff00000000000000000000000000c0c04401000000a8966402b810000010c9cc0f90c9cc0f0600000007000000010000000000000000000000000000000000000008000000000000010000000000e0c94400e0c94405000000000000000000000000000000000000000000000000000000000000000000803f0000000002000000e84c6325f44c6325f44c6325000000000000000090ba211a00000000000000000101000010c4f30db7100000050000008a020000ae010000d7000000000000009ed64b0500000000dc05c7600000000004000000ffffffff0000000000000000000000000000000000000000000000000000000000000000000000000000000000000000000000008de5b18700000000ffffffffffffffff0400000000000000ffffffff000000000000000000000000190000006276c705000000002405c7050000000004000000ffffffff00000000000000000000000000000000000000000000000000000000000000000000000000000000000000000000000001e4b18700000000ffffffffffffffff0400000000000000ffffffff0000000000000000000000000020c24401000000a8966402b91000001009cd0f9009cd0f000000000700000001000000000000000000000000000000000000000800000000000001000000000020c8440020c84406000000000000000000000000000000000000000000000000000000000000000000803f0000000002000000b84d6325c44d6325c44d6325000000000000000090ba211a00000000000000000101000010c4f30db810000006000000bc020000cc010000e60000000000000006375b05000000004404c7e70000000004000000ffffffff00000000000000000000000000000000000000000000000000000000000000000000000000000000000000000000000025e7b18700000000ffffffffffffffff0400000000000000ffffffff000000000000000000000000190000008a74c70500000000cc07c7050000000004000000ffffffff00000000000000000000000000000000000000000000000000000000000000000000000000000000000000000000000099e7b18700000000ffffffffffffffff0400000000000000ffffffff0000000000000000000000000040c34401000000a8966402ba100000100ecd0f100fcd0f070000000700000001000000000000000000000000000000000000000800000000000001000000000000ca440000ca4407000000000000000000000000000000000000000000000000000000000000000000803f0000000002000000484d6325544d6325544d6325000000000000000090ba211a00000000000000000101000010c4f30db91000000700000020030000120200000901000000000000aef57c0500000000ed06c7d90000000004000000ffffffff000000000000000000000000000000000000000000000000000000000000000000000000000000000000000000000000bde6b18700000000ffffffffffffffff0400000000000000ffffffff000000000000000000000000190000003275c705000000007406c7050000000004000000ffffffff00000000000000000000000000000000000000000000000000000000000000000000000000000000000000000000000031e1b18700000000ffffffffffffffff0400000000000000ffffffff0000000000000000000000000020c54401000000a8966402bb10000090c1cc0f10c2cc0f000000000700000001000000000000000000000000000000000000000800000000000001000000000000cc440000cc4408000000000000000000000000000000000000000000000000000000000000000000803f0000000001000000584d6325644d6325644d6325000000000000000090ba211a00000000000000000101000010c4f30dba1000000800000084030000530200002701000005000000d67bc70500000000900087050000000004000000ffffffff00000000000000000000000000000000000000000000000000000000000000000000000000000000000000000000000055e0b18700000000ffffffffffffffff040000000e000000ffffffff000000000000000000000000000000005ab31d05000000001a00c7d30000000004000000ffffffff000000000000000000000000000000000000000000000000000000000000000000000000000000000000000000000000c9e0b18700000000ffffffffffffffff0400000000000000ffffffff0000000000000000000000000000c74401000000a8966402bc10000090c1cc0fd0c1cc0f0600000007000000010000000000000000000000000000000000000008000000000000010000000000e0cd4400e0cd4409000000000000000000000000000000000000000000000000000000000000000000803f0000000001000000984d6325a44d6325a44d6325000000000000000090ba211a00000000000000000101000010c4f30dbb10000009000000b6030000710200003b010000000000007e102d05000000003f03c7560000000004000000ffffffff000000000000000000000000000000000000000000000000000000000000000000000000000000000000000000000000ede3b18700000000ffffffffffffffff0400000000000000ffffffff00000000000000000000000019000000c271c705000000008402c7050000000004000000ffffffff00000000000000000000000000000000000000000000000000000000000000000000000000000000000000000000000061e2b18700000000ffffffffffffffff0400000000000000ffffffff00000000000000000000000000e0c84401000000a8966402bd10000050f7cc0f90f7cc0f0600000007000000010000000000000000000000000000000000000008000000000000010000000000e0d24400e0d2440a000000000000000000000000000000000000000000000000000000000000000000803f0000000001000000084e6325144e6325144e6325000000000000000090ba211a00000000000000000101000010c4f30dbc1000000a0000001a040000b70200005901000000000000e6eece0400000000a83dc7480000000004000000ffffffff00000000000000000000000000000000000000000000000000000000000000000000000000000000000000000000000085ddb18700000000ffffffffffffffff0400000000000000ffffffff000000000000000000000000190000006a4ec705000000002c3dc7050000000004000000ffffffff000000000000000000000000000000000000000000000000000000000000000000000000000000000000000000000000f9ddb18700000000ffffffffffffffff0400000000000000ffffffff00000000000000000000000000c0ca4401000000a8966402be10000050f3cc0fd0f3cc0f0000000007000000010000000000000000000000000000000000000008000000000000010000000000c0d24400c0d2440b000000000000000000000000000000000000000000000000000000000000000000803f0000000001000000684d6325744d6325744d6325000000000000000090ba211a00000000000000000101000010c4f30dbd1000000b0000007e040000f80200007c010000000000000eafef0400000000413cc7420000000004000000ffffffff0000000000000000000000000000000000000000000000000000000000000000000000000000000000000000000000001ddfb18700000000ffffffffffffffff0400000000000000ffffffff00000000000000000000000019000000924cc70500000000d43fc7050000000004000000ffffffff00000000000000000000000000000000000000000000000000000000000000000000000000000000000000000000000091dfb18700000000ffffffffffffffff0400000000000000ffffffff00000000000000000000000000a0cc4401000000a8966402bf10000050f7cc0fd0f7cc0f000000000700000001000000000000000000000000000000000000000800000000000001000000000060d6440060d6440c000000000000000000000000000000000000000000000000000000000000000000803f0000000000000000784d6325844d6325844d6325000000000000000090ba211a00000000000000000101000010c4f30dbe1000000c000000b0040000160300008b01000009000000b6ddc60500000000f03e47090000000004000000ffffffff000000000000000000000000000000000000000000000000000000000000000000000000000000000000000000000000b5deb18700000000ffffffffffffffff0400000000000000ffffffff000000000000000000000000000000003acdff0400000000753ec7c10000000004000000ffffffff00000000000000000000000000000000000000000000000000000000000000000000000000000000000000000000000029d9b18700000000ffffffffffffffff0400000000000000ffffffff0000000000000000000000000020d04401000000a8966402c0100000d0facc0fd0fbcc0f060000000700000001000000000000000000000000000000000000000800000000000001000000000000da440000da440d000000000000000000000000000000000000000000000000000000000000000000803f0000000000000000a84d6325b44d6325b44d6325000000000000000090ba211a00000000000000000101000010c4f30dbf1000000d000000140500005c030000ae01000000000000de8b9004000000009238c7bb0000000004000000ffffffff0000000000000000000000000000000000000000000000000000000000000000000000000000000000000000000000004dd8b18700000000ffffffffffffffff0400000000000000ffffffff00000000000000000000000019000000a24bc70500000000e438c7050000000004000000ffffffff000000000000000000000000000000000000000000000000000000000000000000000000000000000000000000000000c1d8b18700000000ffffffffffffffff0400000000000000ffffffff00000000000000000000000000a0d34401000000a8966402c110000050cbcc0fd0cbcc0f0000000007000000010000000000000000000000000000000000000008000000000000010000000000a0dd4400a0dd440e000000000000000000000000000000000000000000000000000000000000000000803f000000000000000098496325a4496325a4496325000000000000000090ba211a00000000000000000101000010c4f30dc01000000e000000780500009d030000cc010000000000004648b004000000000b3bc7bd0000000004000000ffffffff000000000000000000000000000000000000000000000000000000000000000000000000000000000000000000000000e5dbb18700000000ffffffffffffffff0400000000000000ffffffff00000000000000000000000019000000ca49c705000000008c3ac7050000000004000000ffffffff00000000000000000000000000000000000000000000000000000000000000000000000000000000000000000000000059dab18700000000ffffffffffffffff0400000000000000ffffffff0000000000000000000000000020d74401000000a8966402c210000090c1cc0fd0c1cc0f060000000700000001000000000000000000000000000000000000000800000000000001000000000000e1440000e1440f000000000000000000000000000000000000000000000000000000000000000000803f0000000000000000e8496325f4496325f4496325000000000000000090ba211a00000000000000000101000010c4f30dc11000000f000000aa050000bb030000e001000004000000ee66c40500000000a835c71c0000000004000000ffffffff0000000000000000000000000000000000000000000000000000000000000000000000000000000000000000000000007dd5b18700000000ffffffffffffffff0400000000000000ffffffff0000000000000000000000000000000072e64104000000003835c7300000000004000000ffffffff000000000000000000000000000000000000000000000000000000000000000000000000000000000000000000000000f1d5b18700000000ffffffffffffffff0400000000000000ffffffff0000000000000000000000000080da4401000000</t>
  </si>
  <si>
    <t>#87|CarDef_Peugeot_Onyx|4348454154454E47494E4503000000389D8C2700000000E8170000a8966402c31000001009cd0f9009cd0f000000000700000001000000000000000000000000000000000000000800000000000001000000000040bc440040bc4401000000000000000000000000000000000000000000000000000000000000000000803f0000000004000000584c6325644c6325644c6325000000000000000010c7211a000000000000000001010000d004f40dffffffff010000002c010000c800000064000000000000003eb30a0400000000788015fe0000000004000000ffffffff0000000000000000000000000000000000000000000000000000000000000000000000000000000000000000000000002d63638600000000ffffffffffffffff0400000000000000ffffffff0000000000000000000000001900000082f0150400000000c48315040000000004000000ffffffff000000000000000000000000000000000000000000000000000000000000000000000000000000000000000000000000a163638600000000ffffffffffffffff0400000000000000ffffffff0000000000000000000000000040bc4400000000a8966402c4100000d0facc0f90fbcc0f070000000700000001000000000000000000000000000000000000000800000000000001000000000060c1440060c14402000000000000000000000000000000000000000000000000000000000000000000803f0000000004000000684c6325744c6325744c6325000000000000000010c7211a000000000000000001010000d004f40dc31000000200000090010000090100008200000000000000a6712b0400000000e18215f00000000004000000ffffffff000000000000000000000000000000000000000000000000000000000000000000000000000000000000000000000000c562638600000000ffffffffffffffff0400000000000000ffffffff000000000000000000000000190000002af11504000000006c8215040000000004000000ffffffff000000000000000000000000000000000000000000000000000000000000000000000000000000000000000000000000395d638600000000ffffffffffffffff0400000000000000ffffffff00000000000000000000000000a0bd4400000000a8966402c51000001009cd0f9009cd0f0000000007000000010000000000000000000000000000000000000008000000000000010000000000e0c24400e0c24403000000000000000000000000000000000000000000000000000000000000000000803f0000000004000000084d6325144d6325144d6325000000000000000010c7211a000000000000000001010000d004f40dc410000003000000c2010000270100009600000000000000ceef5b04000000008abc15750000000004000000ffffffff0000000000000000000000000000000000000000000000000000000000000000000000000000000000000000000000005d5c638600000000ffffffffffffffff0400000000000000ffffffff0000000000000000000000001900000052cf15040000000014bc15040000000004000000ffffffff000000000000000000000000000000000000000000000000000000000000000000000000000000000000000000000000d15c638600000000ffffffffffffffff0400000000000000ffffffff0000000000000000000000000000bf4401000000a8966402c6100000100ecd0f500ecd0f070000000700000001000000000000000000000000000000000000000800000000000001000000000040c4440040c44404000000000000000000000000000000000000000000000000000000000000000000803f0000000002000000484c6325544c6325544c6325000000000000000010c7211a000000000000000001010000d004f40dc510000004000000260200006d010000b40000000500000076c415040000000030bf55040000000004000000ffffffff000000000000000000000000000000000000000000000000000000000000000000000000000000000000000000000000f55f638600000000ffffffffffffffff0400000001000000ffffffff00000000000000000000000000000000faad780400000000bfbe156f0000000004000000ffffffff000000000000000000000000000000000000000000000000000000000000000000000000000000000000000000000000695e638600000000ffffffffffffffff0400000000000000ffffffff0000000000000000000000000060c04401000000a8966402c7100000d0c3cc0f10c4cc0f060000000700000001000000000000000000000000000000000000000800000000000001000000000080c9440080c94405000000000000000000000000000000000000000000000000000000000000000000803f0000000002000000884d6325944d6325944d6325000000000000000010c7211a000000000000000001010000d004f40dc6100000050000008a020000ae010000d7000000000000009e6a990400000000dcb915610000000004000000ffffffff0000000000000000000000000000000000000000000000000000000000000000000000000000000000000000000000008d59638600000000ffffffffffffffff0400000000000000ffffffff0000000000000000000000001900000062ca15040000000024b915040000000004000000ffffffff0000000000000000000000000000000000000000000000000000000000000000000000000000000000000000000000000158638600000000ffffffffffffffff0400000000000000ffffffff00000000000000000000000000c0c14401000000a8966402c810000010ffcc0f1000cd0f0000000007000000010000000000000000000000000000000000000008000000000000010000000000c0c74400c0c74406000000000000000000000000000000000000000000000000000000000000000000803f0000000002000000c84d6325d44d6325d44d6325000000000000000010c7211a000000000000000001010000d004f40dc710000006000000bc020000cc010000e600000000000000068b89040000000044b815e60000000004000000ffffffff000000000000000000000000000000000000000000000000000000000000000000000000000000000000000000000000255b638600000000ffffffffffffffff0400000000000000ffffffff000000000000000000000000190000008ac8150400000000ccbb15040000000004000000ffffffff000000000000000000000000000000000000000000000000000000000000000000000000000000000000000000000000995b638600000000ffffffffffffffff0400000000000000ffffffff00000000000000000000000000e0c24401000000a8966402c9100000d0facc0f50fccc0f0600000007000000010000000000000000000000000000000000000008000000000000010000000000a0c94400a0c94407000000000000000000000000000000000000000000000000000000000000000000803f0000000002000000784e6325844e6325844e6325000000000000000010c7211a000000000000000001010000d004f40dc81000000700000020030000120200000901000000000000ae49ae0400000000edba15d80000000004000000ffffffff000000000000000000000000000000000000000000000000000000000000000000000000000000000000000000000000bd5a638600000000ffffffffffffffff0400000000000000ffffffff0000000000000000000000001900000032c915040000000074ba15040000000004000000ffffffff0000000000000000000000000000000000000000000000000000000000000000000000000000000000000000000000003155638600000000ffffffffffffffff0400000000000000ffffffff00000000000000000000000000c0c44401000000a8966402ca100000d0facc0f50fbcc0f0000000007000000010000000000000000000000000000000000000008000000000000010000000000a0cb4400a0cb4408000000000000000000000000000000000000000000000000000000000000000000803f0000000001000000b84e6325c44e6325c44e6325000000000000000010c7211a000000000000000001010000d004f40dc91000000800000084030000530200002701000005000000d6cf15040000000090b455040000000004000000ffffffff0000000000000000000000000000000000000000000000000000000000000000000000000000000000000000000000005554638600000000ffffffffffffffff040000000e000000ffffffff000000000000000000000000000000005a07cf04000000001ab415d20000000004000000ffffffff000000000000000000000000000000000000000000000000000000000000000000000000000000000000000000000000c954638600000000ffffffffffffffff0400000000000000ffffffff00000000000000000000000000a0c64401000000a8966402cb10000010ffcc0f1000cd0f070000000700000001000000000000000000000000000000000000000800000000000001000000000080cd440080cd4409000000000000000000000000000000000000000000000000000000000000000000803f0000000001000000984e6325a44e6325a44e6325000000000000000010c7211a000000000000000001010000d004f40dca10000009000000b6030000710200003b010000000000007ea4ff04000000003fb715570000000004000000ffffffff000000000000000000000000000000000000000000000000000000000000000000000000000000000000000000000000ed57638600000000ffffffffffffffff0400000000000000ffffffff00000000000000000000000019000000c2c515040000000084b615040000000004000000ffffffff0000000000000000000000000000000000000000000000000000000000000000000000000000000000000000000000006156638600000000ffffffffffffffff0400000000000000ffffffff0000000000000000000000000080c84401000000a8966402cc10000050f7cc0fd0f7cc0f060000000700000001000000000000000000000000000000000000000800000000000001000000000080d2440080d2440a000000000000000000000000000000000000000000000000000000000000000000803f0000000001000000c84e6325d44e6325d44e6325000000000000000010c7211a000000000000000001010000d004f40dcb1000000a0000001a040000b70200005901000000000000e6621c0500000000a8b115490000000004000000ffffffff0000000000000000000000000000000000000000000000000000000000000000000000000000000000000000000000008551638600000000ffffffffffffffff0400000000000000ffffffff000000000000000000000000190000006ac21504000000002cb115040000000004000000ffffffff000000000000000000000000000000000000000000000000000000000000000000000000000000000000000000000000f951638600000000ffffffffffffffff0400000000000000ffffffff0000000000000000000000000060ca4401000000a8966402cd10000050f7cc0f90f7cc0f000000000700000001000000000000000000000000000000000000000800000000000001000000000060d2440060d2440b000000000000000000000000000000000000000000000000000000000000000000803f0000000001000000484e6325544e6325544e6325000000000000000010c7211a000000000000000001010000d004f40dcc1000000b0000007e040000f80200007c010000000000000e233d050000000041b015430000000004000000ffffffff0000000000000000000000000000000000000000000000000000000000000000000000000000000000000000000000001d53638600000000ffffffffffffffff0400000000000000ffffffff0000000000000000000000001900000092c0150400000000d4b315040000000004000000ffffffff0000000000000000000000000000000000000000000000000000000000000000000000000000000000000000000000009153638600000000ffffffffffffffff0400000000000000ffffffff0000000000000000000000000040cc4401000000a8966402ce100000d0facc0f10fbcc0f000000000700000001000000000000000000000000000000000000000800000000000001000000000020d6440020d6440c000000000000000000000000000000000000000000000000000000000000000000803f0000000000000000684e6325744e6325744e6325000000000000000010c7211a000000000000000001010000d004f40dcd1000000c000000b0040000160300008b01000009000000b651140400000000f0b295080000000004000000ffffffff000000000000000000000000000000000000000000000000000000000000000000000000000000000000000000000000b552638600000000ffffffffffffffff0400000000000000ffffffff000000000000000000000000000000003a412d050000000075b215c00000000004000000ffffffff000000000000000000000000000000000000000000000000000000000000000000000000000000000000000000000000294d638600000000ffffffffffffffff0400000000000000ffffffff00000000000000000000000000e0cf4401000000a8966402cf10000090c1cc0fd0c1cc0f0700000007000000010000000000000000000000000000000000000008000000000000010000000000e0d94400e0d9440d000000000000000000000000000000000000000000000000000000000000000000803f0000000000000000884e6325944e6325944e6325000000000000000010c7211a000000000000000001010000d004f40dce1000000d000000140500005c030000ae01000000000000de1f42050000000092ac15ba0000000004000000ffffffff0000000000000000000000000000000000000000000000000000000000000000000000000000000000000000000000004d4c638600000000ffffffffffffffff0400000000000000ffffffff00000000000000000000000019000000a2df150400000000e4ac15040000000004000000ffffffff000000000000000000000000000000000000000000000000000000000000000000000000000000000000000000000000c14c638600000000ffffffffffffffff0400000000000000ffffffff0000000000000000000000000080d34401000000a8966402d010000010ffcc0f90ffcc0f0700000007000000010000000000000000000000000000000000000008000000000000010000000000a0dd4400a0dd440e000000000000000000000000000000000000000000000000000000000000000000803f0000000000000000f8496325044a6325044a6325000000000000000010c7211a000000000000000001010000d004f40dcf1000000e000000780500009d030000cc0100000000000046dc6205000000000baf15bc0000000004000000ffffffff000000000000000000000000000000000000000000000000000000000000000000000000000000000000000000000000e54f638600000000ffffffffffffffff0400000000000000ffffffff00000000000000000000000019000000cadd1504000000008cae15040000000004000000ffffffff000000000000000000000000000000000000000000000000000000000000000000000000000000000000000000000000594e638600000000ffffffffffffffff0400000000000000ffffffff0000000000000000000000000020d74401000000a8966402d1100000d001cd0f1002cd0f060000000700000001000000000000000000000000000000000000000800000000000001000000000060e1440060e1440f000000000000000000000000000000000000000000000000000000000000000000803f0000000000000000484a6325544a6325544a6325000000000000000010c7211a000000000000000001010000d004f40dd01000000f000000aa050000bb030000e001000004000000eefa160400000000a8a9151d0000000004000000ffffffff0000000000000000000000000000000000000000000000000000000000000000000000000000000000000000000000007d49638600000000ffffffffffffffff0400000000000000ffffffff00000000000000000000000000000000727a93050000000038a915310000000004000000ffffffff000000000000000000000000000000000000000000000000000000000000000000000000000000000000000000000000f149638600000000ffffffffffffffff0400000000000000ffffffff00000000000000000000000000c0da4401000000</t>
  </si>
  <si>
    <t>#88|CarDef_BugattiVeyron|4348454154454E47494E4503000000385F8C2700000000E8170000a8966402d210000050cbcc0fd0cbcc0f000000000700000001000000000000000000000000000000000000000800000000000001000000000020be440020be4401000000000000000000000000000000000000000000000000000000000000000000803f0000000004000000d84d6325e44d6325e44d632500000000000000009055211a000000000000000001010000d0bcf30dffffffff01000000fa000000a500000055000000000000003e911a0400000000784215790000000004000000ffffffff0000000000000000000000000000000000000000000000000000000000000000000000000000000000000000000000002d9d638600000000ffffffffffffffff0400000000000000ffffffff00000000000000000000000019000000820e150400000000c47d15040000000004000000ffffffff000000000000000000000000000000000000000000000000000000000000000000000000000000000000000000000000a19d638600000000ffffffffffffffff0400000000000000ffffffff0000000000000000000000000020be4400000000a8966402d3100000d001cd0f5002cd0f070000000700000001000000000000000000000000000000000000000800000000000001000000000000c3440000c34402000000000000000000000000000000000000000000000000000000000000000000803f0000000004000000f84d6325044e6325044e632500000000000000009055211a000000000000000001010000d0bcf30dd2100000020000002c010000c80000006400000000000000a64f0a0400000000e07c15fe0000000004000000ffffffff000000000000000000000000000000000000000000000000000000000000000000000000000000000000000000000000c59c638600000000ffffffffffffffff0400000000000000ffffffff000000000000000000000000190000002a0f1504000000006c7c15040000000004000000ffffffff000000000000000000000000000000000000000000000000000000000000000000000000000000000000000000000000399f638600000000ffffffffffffffff0400000000000000ffffffff0000000000000000000000000020bf4400000000a8966402d410000050cbcc0f90cbcc0f000000000700000001000000000000000000000000000000000000000800000000000001000000000000c4440000c44403000000000000000000000000000000000000000000000000000000000000000000803f0000000004000000184e6325244e6325244e632500000000000000009055211a000000000000000001010000d0bcf30dd3100000030000005e010000e60000007300000000000000ceed3b0400000000897e15730000000004000000ffffffff0000000000000000000000000000000000000000000000000000000000000000000000000000000000000000000000005d9e638600000000ffffffffffffffff0400000000000000ffffffff00000000000000000000000019000000520d150400000000147e15040000000004000000ffffffff000000000000000000000000000000000000000000000000000000000000000000000000000000000000000000000000d19e638600000000ffffffffffffffff0400000000000000ffffffff0000000000000000000000000020c04401000000a8966402d5100000d001cd0f1002cd0f000000000700000001000000000000000000000000000000000000000800000000000001000000000000c5440000c54404000000000000000000000000000000000000000000000000000000000000000000803f0000000002000000284d6325344d6325344d632500000000000000009055211a000000000000000001010000d0bcf30dd410000004000000900100000901000082000000050000007602150400000000307955040000000004000000ffffffff000000000000000000000000000000000000000000000000000000000000000000000000000000000000000000000000f599638600000000ffffffffffffffff0400000001000000ffffffff00000000000000000000000000000000fa8b2b0400000000bd7815f00000000004000000ffffffff0000000000000000000000000000000000000000000000000000000000000000000000000000000000000000000000006998638600000000ffffffffffffffff0400000000000000ffffffff0000000000000000000000000020c14401000000a8966402d61000001009cd0f9009cd0f0700000007000000010000000000000000000000000000000000000008000000000000010000000000e0c94400e0c94405000000000000000000000000000000000000000000000000000000000000000000803f0000000002000000284e6325344e6325344e632500000000000000009055211a000000000000000001010000d0bcf30dd510000005000000c20100002701000096000000000000009e285b0400000000da7b15750000000004000000ffffffff0000000000000000000000000000000000000000000000000000000000000000000000000000000000000000000000008d9b638600000000ffffffffffffffff0400000000000000ffffffff000000000000000000000000190000006208150400000000247b15040000000004000000ffffffff000000000000000000000000000000000000000000000000000000000000000000000000000000000000000000000000019a638600000000ffffffffffffffff0400000000000000ffffffff0000000000000000000000000020c24401000000a8966402d7100000100ecd0fd00ecd0f0000000007000000010000000000000000000000000000000000000008000000000000010000000000e0c74400e0c74406000000000000000000000000000000000000000000000000000000000000000000803f0000000002000000a84e6325b44e6325b44e632500000000000000009055211a000000000000000001010000d0bcf30dd610000006000000f40100004a010000a50000000000000006c9480400000000427a15ea0000000004000000ffffffff0000000000000000000000000000000000000000000000000000000000000000000000000000000000000000000000002595638600000000ffffffffffffffff0400000000000000ffffffff000000000000000000000000190000008a06150400000000cc7515040000000004000000ffffffff0000000000000000000000000000000000000000000000000000000000000000000000000000000000000000000000009995638600000000ffffffffffffffff0400000000000000ffffffff0000000000000000000000000000c34401000000a8966402d810000050c6cc0fd0c6cc0f000000000700000001000000000000000000000000000000000000000800000000000001000000000040c9440040c94407000000000000000000000000000000000000000000000000000000000000000000803f0000000002000000384e6325444e6325444e632500000000000000009055211a000000000000000001010000d0bcf30dd710000007000000260200006d010000b400000000000000ae67780400000000eb74156f0000000004000000ffffffff000000000000000000000000000000000000000000000000000000000000000000000000000000000000000000000000bd94638600000000ffffffffffffffff0400000000000000ffffffff000000000000000000000000190000003207150400000000747415040000000004000000ffffffff0000000000000000000000000000000000000000000000000000000000000000000000000000000000000000000000003197638600000000ffffffffffffffff0400000000000000ffffffff0000000000000000000000000060c44401000000a8966402d910000050f3cc0f90f3cc0f0600000007000000010000000000000000000000000000000000000008000000000000010000000000c0ca4400c0ca4408000000000000000000000000000000000000000000000000000000000000000000803f0000000001000000b84f6325c44f6325c44f632500000000000000009055211a000000000000000001010000d0bcf30dd810000008000000580200008b010000c800000005000000d60d150400000000907655040000000004000000ffffffff0000000000000000000000000000000000000000000000000000000000000000000000000000000000000000000000005596638600000000ffffffffffffffff040000000e000000ffffffff000000000000000000000000000000005a056804000000001f7615ec0000000004000000ffffffff000000000000000000000000000000000000000000000000000000000000000000000000000000000000000000000000c996638600000000ffffffffffffffff0400000000000000ffffffff00000000000000000000000000c0c54401000000a8966402da10000010ffcc0f90ffcc0f070000000700000001000000000000000000000000000000000000000800000000000001000000000020cc440020cc4409000000000000000000000000000000000000000000000000000000000000000000803f0000000001000000784f6325844f6325844f632500000000000000009055211a000000000000000001010000d0bcf30dd9100000090000008a020000ae010000d7000000000000007ea29904000000003c7115610000000004000000ffffffff000000000000000000000000000000000000000000000000000000000000000000000000000000000000000000000000ed91638600000000ffffffffffffffff0400000000000000ffffffff00000000000000000000000019000000c203150400000000847015040000000004000000ffffffff0000000000000000000000000000000000000000000000000000000000000000000000000000000000000000000000006190638600000000ffffffffffffffff0400000000000000ffffffff0000000000000000000000000020c74401000000a8966402db100000d0c3cc0f50c4cc0f070000000700000001000000000000000000000000000000000000000800000000000001000000000080d0440080d0440a000000000000000000000000000000000000000000000000000000000000000000803f0000000001000000d84f6325e44f6325e44f632500000000000000009055211a000000000000000001010000d0bcf30dda1000000a000000bc020000cc010000e600000000000000e640890400000000a47315e60000000004000000ffffffff0000000000000000000000000000000000000000000000000000000000000000000000000000000000000000000000008593638600000000ffffffffffffffff0400000000000000ffffffff000000000000000000000000190000006a001504000000002c7315040000000004000000ffffffff000000000000000000000000000000000000000000000000000000000000000000000000000000000000000000000000f993638600000000ffffffffffffffff0400000000000000ffffffff0000000000000000000000000080c84401000000a8966402dc10000010facc0f50facc0f000000000700000001000000000000000000000000000000000000000800000000000001000000000000d0440000d0440b000000000000000000000000000000000000000000000000000000000000000000803f000000000100000018506325245063252450632500000000000000009055211a000000000000000001010000d0bcf30ddb1000000b000000ee020000ef010000fa000000000000000ee1be04000000004d72155b0000000004000000ffffffff0000000000000000000000000000000000000000000000000000000000000000000000000000000000000000000000001d8d638600000000ffffffffffffffff0400000000000000ffffffff00000000000000000000000019000000921e150400000000d46d15040000000004000000ffffffff000000000000000000000000000000000000000000000000000000000000000000000000000000000000000000000000918d638600000000ffffffffffffffff0400000000000000ffffffff0000000000000000000000000000ca4401000000a8966402dd10000010ffcc0f1000cd0f060000000700000001000000000000000000000000000000000000000800000000000001000000000000d3440000d3440c000000000000000000000000000000000000000000000000000000000000000000803f0000000000000000484f6325544f6325544f632500000000000000009055211a000000000000000001010000d0bcf30ddc1000000c00000020030000120200000901000009000000b6ef150400000000f06c95030000000004000000ffffffff000000000000000000000000000000000000000000000000000000000000000000000000000000000000000000000000b58c638600000000ffffffffffffffff0400000000000000ffffffff000000000000000000000000000000003a9fae0400000000796c15d80000000004000000ffffffff000000000000000000000000000000000000000000000000000000000000000000000000000000000000000000000000298f638600000000ffffffffffffffff0400000000000000ffffffff00000000000000000000000000e0cc4401000000a8966402de10000050f7cc0f90f7cc0f000000000700000001000000000000000000000000000000000000000800000000000001000000000000d6440000d6440d000000000000000000000000000000000000000000000000000000000000000000803f0000000000000000984f6325a44f6325a44f632500000000000000009055211a000000000000000001010000d0bcf30ddd1000000d00000052030000300200001801000000000000de3dde04000000009e6e155d0000000004000000ffffffff0000000000000000000000000000000000000000000000000000000000000000000000000000000000000000000000004d8e638600000000ffffffffffffffff0400000000000000ffffffff00000000000000000000000019000000a21d150400000000e46e15040000000004000000ffffffff000000000000000000000000000000000000000000000000000000000000000000000000000000000000000000000000c18e638600000000ffffffffffffffff0400000000000000ffffffff00000000000000000000000000c0cf4401000000a8966402df1000001009cd0f9009cd0f000000000700000001000000000000000000000000000000000000000800000000000001000000000000d9440000d9440e000000000000000000000000000000000000000000000000000000000000000000803f0000000000000000584a6325644a6325644a632500000000000000009055211a000000000000000001010000d0bcf30dde1000000e0000008403000053020000270100000000000046dacf0400000000066915d20000000004000000ffffffff000000000000000000000000000000000000000000000000000000000000000000000000000000000000000000000000e589638600000000ffffffffffffffff0400000000000000ffffffff00000000000000000000000019000000ca1b1504000000008c6815040000000004000000ffffffff0000000000000000000000000000000000000000000000000000000000000000000000000000000000000000000000005988638600000000ffffffffffffffff0400000000000000ffffffff00000000000000000000000000a0d24401000000a8966402e010000050cbcc0f90cbcc0f0700000007000000010000000000000000000000000000000000000008000000000000010000000000c0db4400c0db440f000000000000000000000000000000000000000000000000000000000000000000803f0000000000000000684b6325744b6325744b632500000000000000009055211a000000000000000001010000d0bcf30ddf1000000f000000b6030000710200003b01000004000000ee38160400000000a86b151d0000000004000000ffffffff0000000000000000000000000000000000000000000000000000000000000000000000000000000000000000000000007d8b638600000000ffffffffffffffff0400000000000000ffffffff000000000000000000000000000000007278ff0400000000336b15570000000004000000ffffffff000000000000000000000000000000000000000000000000000000000000000000000000000000000000000000000000f18b638600000000ffffffffffffffff0400000000000000ffffffff0000000000000000000000000060d54401000000</t>
  </si>
  <si>
    <t>#89|CarDef_Mercedes_Silver_Arrow|4348454154454E47494E4503000000387E8C2700000000E8170000a8966402e110000050cbcc0f90cbcc0f0000000007000000010000000000000000000000000000000000000008000000000000010000000000c0c04400c0c04401000000000000000000000000000000000000000000000000000000000000000000803f0000000004000000184f6325244f6325244f63250000000000000000d055211a00000000000000000101000090fcf30dffffffff01000000fa000000a500000055000000000000003eb01a0400000000786315790000000004000000ffffffff0000000000000000000000000000000000000000000000000000000000000000000000000000000000000000000000002d82638600000000ffffffffffffffff0400000000000000ffffffff000000000000000000000000190000008211150400000000c46215040000000004000000ffffffff000000000000000000000000000000000000000000000000000000000000000000000000000000000000000000000000a182638600000000ffffffffffffffff0400000000000000ffffffff00000000000000000000000000c0c04400000000a8966402e210000050f3cc0f90f3cc0f070000000700000001000000000000000000000000000000000000000800000000000001000000000080c5440080c54402000000000000000000000000000000000000000000000000000000000000000000803f0000000004000000d84e6325e44e6325e44e63250000000000000000d055211a00000000000000000101000090fcf30de1100000020000002c010000c80000006400000000000000a6ae0a0400000000e09d15fe0000000004000000ffffffff000000000000000000000000000000000000000000000000000000000000000000000000000000000000000000000000c57d638600000000ffffffffffffffff0400000000000000ffffffff000000000000000000000000190000002aee1504000000006c9d15040000000004000000ffffffff000000000000000000000000000000000000000000000000000000000000000000000000000000000000000000000000397c638600000000ffffffffffffffff0400000000000000ffffffff00000000000000000000000000a0c14400000000a8966402e3100000d001cd0f1002cd0f060000000700000001000000000000000000000000000000000000000800000000000001000000000060c6440060c64403000000000000000000000000000000000000000000000000000000000000000000803f0000000004000000e84e6325f44e6325f44e63250000000000000000d055211a00000000000000000101000090fcf30de2100000030000005e010000e60000007300000000000000ce0c3b0400000000899f15730000000004000000ffffffff0000000000000000000000000000000000000000000000000000000000000000000000000000000000000000000000005d7f638600000000ffffffffffffffff0400000000000000ffffffff0000000000000000000000001900000052ec150400000000149f15040000000004000000ffffffff000000000000000000000000000000000000000000000000000000000000000000000000000000000000000000000000d17f638600000000ffffffffffffffff0400000000000000ffffffff0000000000000000000000000080c24401000000a8966402e410000090c1cc0fd0c1cc0f000000000700000001000000000000000000000000000000000000000800000000000001000000000040c7440040c74404000000000000000000000000000000000000000000000000000000000000000000803f0000000002000000084f6325144f6325144f63250000000000000000d055211a00000000000000000101000090fcf30de3100000040000009001000009010000820000000500000076e5150400000000309e55040000000004000000ffffffff000000000000000000000000000000000000000000000000000000000000000000000000000000000000000000000000f57e638600000000ffffffffffffffff0400000001000000ffffffff00000000000000000000000000000000fa6a2b0400000000bd9915f00000000004000000ffffffff0000000000000000000000000000000000000000000000000000000000000000000000000000000000000000000000006979638600000000ffffffffffffffff0400000000000000ffffffff0000000000000000000000000060c34401000000a8966402e51000005011cd0f9011cd0f070000000700000001000000000000000000000000000000000000000800000000000001000000000020cc440020cc4405000000000000000000000000000000000000000000000000000000000000000000803f0000000002000000a84f6325b44f6325b44f63250000000000000000d055211a00000000000000000101000090fcf30de410000005000000c20100002701000096000000000000009ecb5b0400000000da9815750000000004000000ffffffff0000000000000000000000000000000000000000000000000000000000000000000000000000000000000000000000008d78638600000000ffffffffffffffff0400000000000000ffffffff0000000000000000000000001900000062eb150400000000249815040000000004000000ffffffff000000000000000000000000000000000000000000000000000000000000000000000000000000000000000000000000017b638600000000ffffffffffffffff0400000000000000ffffffff0000000000000000000000000040c44401000000a8966402e610000010c9cc0f90c9cc0f000000000700000001000000000000000000000000000000000000000800000000000001000000000040ca440040ca4406000000000000000000000000000000000000000000000000000000000000000000803f00000000020000000850632514506325145063250000000000000000d055211a00000000000000000101000090fcf30de510000006000000f40100004a010000a5000000000000000628480400000000429b15ea0000000004000000ffffffff000000000000000000000000000000000000000000000000000000000000000000000000000000000000000000000000257a638600000000ffffffffffffffff0400000000000000ffffffff000000000000000000000000190000008ae9150400000000cc9a15040000000004000000ffffffff000000000000000000000000000000000000000000000000000000000000000000000000000000000000000000000000997a638600000000ffffffffffffffff0400000000000000ffffffff0000000000000000000000000060c54401000000a8966402e7100000100ecd0fd00ecd0f0000000007000000010000000000000000000000000000000000000008000000000000010000000000a0cb4400a0cb4407000000000000000000000000000000000000000000000000000000000000000000803f0000000002000000584f6325644f6325644f63250000000000000000d055211a00000000000000000101000090fcf30de610000007000000260200006d010000b400000000000000ae86780400000000eb95156f0000000004000000ffffffff000000000000000000000000000000000000000000000000000000000000000000000000000000000000000000000000bd75638600000000ffffffffffffffff0400000000000000ffffffff0000000000000000000000001900000032e6150400000000749515040000000004000000ffffffff0000000000000000000000000000000000000000000000000000000000000000000000000000000000000000000000003174638600000000ffffffffffffffff0400000000000000ffffffff00000000000000000000000000a0c64401000000a8966402e810000050f3cc0fd0f3cc0f0700000007000000010000000000000000000000000000000000000008000000000000010000000000e0cc4400e0cc4408000000000000000000000000000000000000000000000000000000000000000000803f0000000001000000684f6325744f6325744f63250000000000000000d055211a00000000000000000101000090fcf30de710000008000000580200008b010000c800000005000000d6ec150400000000909755040000000004000000ffffffff0000000000000000000000000000000000000000000000000000000000000000000000000000000000000000000000005577638600000000ffffffffffffffff040000000e000000ffffffff000000000000000000000000000000005ae46804000000001f9715ec0000000004000000ffffffff000000000000000000000000000000000000000000000000000000000000000000000000000000000000000000000000c977638600000000ffffffffffffffff0400000000000000ffffffff00000000000000000000000000e0c74401000000a8966402e91000005011cd0f9011cd0f060000000700000001000000000000000000000000000000000000000800000000000001000000000020ce440020ce4409000000000000000000000000000000000000000000000000000000000000000000803f0000000001000000f850632504516325045163250000000000000000d055211a00000000000000000101000090fcf30de8100000090000008a020000ae010000d7000000000000007e459904000000003c9615610000000004000000ffffffff000000000000000000000000000000000000000000000000000000000000000000000000000000000000000000000000ed76638600000000ffffffffffffffff0400000000000000ffffffff00000000000000000000000019000000c2e2150400000000849115040000000004000000ffffffff0000000000000000000000000000000000000000000000000000000000000000000000000000000000000000000000006171638600000000ffffffffffffffff0400000000000000ffffffff0000000000000000000000000020c94401000000a8966402ea10000010ffcc0f90ffcc0f070000000700000001000000000000000000000000000000000000000800000000000001000000000080d2440080d2440a000000000000000000000000000000000000000000000000000000000000000000803f00000000010000002850632534506325345063250000000000000000d055211a00000000000000000101000090fcf30de91000000a000000bc020000cc010000e600000000000000e6a3890400000000a49015e60000000004000000ffffffff0000000000000000000000000000000000000000000000000000000000000000000000000000000000000000000000008570638600000000ffffffffffffffff0400000000000000ffffffff000000000000000000000000190000006ae31504000000002c9015040000000004000000ffffffff000000000000000000000000000000000000000000000000000000000000000000000000000000000000000000000000f970638600000000ffffffffffffffff0400000000000000ffffffff0000000000000000000000000060ca4401000000a8966402eb10000050f7cc0fd0f7cc0f000000000700000001000000000000000000000000000000000000000800000000000001000000000000d2440000d2440b000000000000000000000000000000000000000000000000000000000000000000803f0000000001000000b8506325c4506325c45063250000000000000000d055211a00000000000000000101000090fcf30dea1000000b000000ee020000ef010000fa000000000000000e00be04000000004d93155b0000000004000000ffffffff0000000000000000000000000000000000000000000000000000000000000000000000000000000000000000000000001d72638600000000ffffffffffffffff0400000000000000ffffffff0000000000000000000000001900000092e1150400000000d49215040000000004000000ffffffff0000000000000000000000000000000000000000000000000000000000000000000000000000000000000000000000009172638600000000ffffffffffffffff0400000000000000ffffffff00000000000000000000000000e0cb4401000000a8966402ec10000050f7cc0f90f7cc0f0600000007000000010000000000000000000000000000000000000008000000000000010000000000c0d44400c0d4440c000000000000000000000000000000000000000000000000000000000000000000803f00000000000000006850632574506325745063250000000000000000d055211a00000000000000000101000090fcf30deb1000000c00000020030000120200000901000009000000b60e150400000000f08d95030000000004000000ffffffff000000000000000000000000000000000000000000000000000000000000000000000000000000000000000000000000b56d638600000000ffffffffffffffff0400000000000000ffffffff000000000000000000000000000000003a7eae0400000000798d15d80000000004000000ffffffff000000000000000000000000000000000000000000000000000000000000000000000000000000000000000000000000296c638600000000ffffffffffffffff0400000000000000ffffffff0000000000000000000000000080ce4401000000a8966402ed100000d0facc0f50fbcc0f000000000700000001000000000000000000000000000000000000000800000000000001000000000060d7440060d7440d000000000000000000000000000000000000000000000000000000000000000000803f0000000000000000a8506325b4506325b45063250000000000000000d055211a00000000000000000101000090fcf30dec1000000d00000052030000300200001801000000000000dedcde04000000009e8f155d0000000004000000ffffffff0000000000000000000000000000000000000000000000000000000000000000000000000000000000000000000000004d6f638600000000ffffffffffffffff0400000000000000ffffffff00000000000000000000000019000000a2fc150400000000e48f15040000000004000000ffffffff000000000000000000000000000000000000000000000000000000000000000000000000000000000000000000000000c16f638600000000ffffffffffffffff0400000000000000ffffffff0000000000000000000000000020d14401000000a8966402ee100000d001cd0f1002cd0f000000000700000001000000000000000000000000000000000000000800000000000001000000000020da440020da440e000000000000000000000000000000000000000000000000000000000000000000803f0000000000000000c84b6325d44b6325d44b63250000000000000000d055211a00000000000000000101000090fcf30ded1000000e00000084030000530200002701000000000000463dcf0400000000068e15d20000000004000000ffffffff000000000000000000000000000000000000000000000000000000000000000000000000000000000000000000000000e56e638600000000ffffffffffffffff0400000000000000ffffffff00000000000000000000000019000000cafa1504000000008c8915040000000004000000ffffffff0000000000000000000000000000000000000000000000000000000000000000000000000000000000000000000000005969638600000000ffffffffffffffff0400000000000000ffffffff00000000000000000000000000c0d34401000000a8966402ef10000010c9cc0f50c9cc0f0700000007000000010000000000000000000000000000000000000008000000000000010000000000a0dc4400a0dc440f000000000000000000000000000000000000000000000000000000000000000000803f0000000000000000784c6325844c6325844c63250000000000000000d055211a00000000000000000101000090fcf30dee1000000f000000b6030000710200003b01000004000000eedb160400000000a888151d0000000004000000ffffffff0000000000000000000000000000000000000000000000000000000000000000000000000000000000000000000000007d68638600000000ffffffffffffffff0400000000000000ffffffff00000000000000000000000000000000729bff0400000000338815570000000004000000ffffffff000000000000000000000000000000000000000000000000000000000000000000000000000000000000000000000000f168638600000000ffffffffffffffff0400000000000000ffffffff0000000000000000000000000040d64401000000</t>
  </si>
  <si>
    <t>#90|CarDef_9FF_GT9R|4348454154454E47494E450300000038408C2700000000E8170000a8966402f0100000d0facc0f10fccc0f0000000007000000010000000000000000000000000000000000000008000000000000010000000000e0c04400e0c04401000000000000000000000000000000000000000000000000000000000000000000803f0000000004000000884f6325944f6325944f63250000000000000000109b211a00000000000000000101000010eef30dffffffff010000005e010000e600000073000000000000003ece3b0400000000795d15730000000004000000ffffffff0000000000000000000000000000000000000000000000000000000000000000000000000000000000000000000000002dbc638600000000ffffffffffffffff0400000000000000ffffffff00000000000000000000000019000000822f150400000000c45c15040000000004000000ffffffff000000000000000000000000000000000000000000000000000000000000000000000000000000000000000000000000a1bc638600000000ffffffffffffffff0400000000000000ffffffff00000000000000000000000000e0c04400000000a8966402f1100000d001cd0f1002cd0f060000000700000001000000000000000000000000000000000000000800000000000001000000000000c6440000c64402000000000000000000000000000000000000000000000000000000000000000000803f0000000004000000e84f6325f44f6325f44f63250000000000000000109b211a00000000000000000101000010eef30df010000002000000c2010000270100009600000000000000a60c5b0400000000e25f15750000000004000000ffffffff000000000000000000000000000000000000000000000000000000000000000000000000000000000000000000000000c5bf638600000000ffffffffffffffff0400000000000000ffffffff000000000000000000000000190000002a2c1504000000006c5f15040000000004000000ffffffff00000000000000000000000000000000000000000000000000000000000000000000000000000000000000000000000039be638600000000ffffffffffffffff0400000000000000ffffffff0000000000000000000000000020c24400000000a8966402f210000090c1cc0fd0c1cc0f070000000700000001000000000000000000000000000000000000000800000000000001000000000040c7440040c74403000000000000000000000000000000000000000000000000000000000000000000803f0000000004000000f84f632504506325045063250000000000000000109b211a00000000000000000101000010eef30df110000003000000580200008b010000c800000000000000ce2a6804000000008b5915ec0000000004000000ffffffff0000000000000000000000000000000000000000000000000000000000000000000000000000000000000000000000005db9638600000000ffffffffffffffff0400000000000000ffffffff00000000000000000000000019000000522a150400000000145915040000000004000000ffffffff000000000000000000000000000000000000000000000000000000000000000000000000000000000000000000000000d1b9638600000000ffffffffffffffff0400000000000000ffffffff0000000000000000000000000060c34401000000a8966402f31000005011cd0f9011cd0f000000000700000001000000000000000000000000000000000000000800000000000001000000000080c8440080c84404000000000000000000000000000000000000000000000000000000000000000000803f0000000002000000384f6325444f6325444f63250000000000000000109b211a00000000000000000101000010eef30df210000004000000bc020000cc010000e6000000050000007623150400000000305855040000000004000000ffffffff000000000000000000000000000000000000000000000000000000000000000000000000000000000000000000000000f5b8638600000000ffffffffffffffff0400000001000000ffffffff00000000000000000000000000000000fa68890400000000b85b15e60000000004000000ffffffff00000000000000000000000000000000000000000000000000000000000000000000000000000000000000000000000069bb638600000000ffffffffffffffff0400000000000000ffffffff00000000000000000000000000a0c44401000000a8966402f410000050f7cc0f90f7cc0f0600000007000000010000000000000000000000000000000000000008000000000000010000000000c0cd4400c0cd4405000000000000000000000000000000000000000000000000000000000000000000803f00000000020000000851632514516325145163250000000000000000109b211a00000000000000000101000010eef30df310000005000000200300001202000009010000000000009ea9ae0400000000dd5a15d80000000004000000ffffffff0000000000000000000000000000000000000000000000000000000000000000000000000000000000000000000000008dba638600000000ffffffffffffffff0400000000000000ffffffff000000000000000000000000190000006229150400000000245a15040000000004000000ffffffff00000000000000000000000000000000000000000000000000000000000000000000000000000000000000000000000001b5638600000000ffffffffffffffff0400000000000000ffffffff00000000000000000000000000e0c54401000000a8966402f510000050f3cc0f90f3cc0f000000000700000001000000000000000000000000000000000000000800000000000001000000000020cc440020cc4406000000000000000000000000000000000000000000000000000000000000000000803f00000000020000007850632584506325845063250000000000000000109b211a00000000000000000101000010eef30df410000006000000b6030000710200003b010000000000000646ff0400000000475515570000000004000000ffffffff00000000000000000000000000000000000000000000000000000000000000000000000000000000000000000000000025b4638600000000ffffffffffffffff0400000000000000ffffffff000000000000000000000000190000008a27150400000000cc5415040000000004000000ffffffff00000000000000000000000000000000000000000000000000000000000000000000000000000000000000000000000099b4638600000000ffffffffffffffff0400000000000000ffffffff0000000000000000000000000020c74401000000a8966402f61000001009cd0f5009cd0f0000000007000000010000000000000000000000000000000000000008000000000000010000000000e0cd4400e0cd4407000000000000000000000000000000000000000000000000000000000000000000803f00000000020000005850632564506325645063250000000000000000109b211a00000000000000000101000010eef30df5100000070000001a040000b70200005901000000000000ae841c0500000000e05715490000000004000000ffffffff000000000000000000000000000000000000000000000000000000000000000000000000000000000000000000000000bdb7638600000000ffffffffffffffff0400000000000000ffffffff000000000000000000000000190000003224150400000000745715040000000004000000ffffffff00000000000000000000000000000000000000000000000000000000000000000000000000000000000000000000000031b6638600000000ffffffffffffffff0400000000000000ffffffff00000000000000000000000000e0c84401000000a8966402f710000050f7cc0f90f7cc0f0600000007000000010000000000000000000000000000000000000008000000000000010000000000c0cf4400c0cf4408000000000000000000000000000000000000000000000000000000000000000000803f000000000100000098506325a4506325a45063250000000000000000109b211a00000000000000000101000010eef30df610000008000000b0040000160300008b01000005000000d62a150400000000905155040000000004000000ffffffff00000000000000000000000000000000000000000000000000000000000000000000000000000000000000000000000055b1638600000000ffffffffffffffff040000000e000000ffffffff000000000000000000000000000000005aa22d0500000000155115c00000000004000000ffffffff000000000000000000000000000000000000000000000000000000000000000000000000000000000000000000000000c9b1638600000000ffffffffffffffff0400000000000000ffffffff00000000000000000000000000a0ca4401000000a8966402f810000050f7cc0fd0f7cc0f070000000700000001000000000000000000000000000000000000000800000000000001000000000080d1440080d14409000000000000000000000000000000000000000000000000000000000000000000803f00000000010000008850632594506325945063250000000000000000109b211a00000000000000000101000010eef30df710000009000000140500005c030000ae010000000000007ee3420500000000325015ba0000000004000000ffffffff000000000000000000000000000000000000000000000000000000000000000000000000000000000000000000000000edb0638600000000ffffffffffffffff0400000000000000ffffffff00000000000000000000000019000000c220150400000000845315040000000004000000ffffffff00000000000000000000000000000000000000000000000000000000000000000000000000000000000000000000000061b3638600000000ffffffffffffffff0400000000000000ffffffff0000000000000000000000000060cc4401000000a8966402f9100000100ecd0f100fcd0f060000000700000001000000000000000000000000000000000000000800000000000001000000000060d6440060d6440a000000000000000000000000000000000000000000000000000000000000000000803f00000000010000004851632554516325545163250000000000000000109b211a00000000000000000101000010eef30df81000000a000000780500009d030000cc01000000000000e621620500000000ab5215bc0000000004000000ffffffff00000000000000000000000000000000000000000000000000000000000000000000000000000000000000000000000085b2638600000000ffffffffffffffff0400000000000000ffffffff000000000000000000000000190000006a211504000000002c5215040000000004000000ffffffff000000000000000000000000000000000000000000000000000000000000000000000000000000000000000000000000f9b2638600000000ffffffffffffffff0400000000000000ffffffff0000000000000000000000000020ce4401000000a8966402fa10000010facc0f50facc0f000000000700000001000000000000000000000000000000000000000800000000000001000000000060d6440060d6440b000000000000000000000000000000000000000000000000000000000000000000803f00000000010000006851632574516325745163250000000000000000109b211a00000000000000000101000010eef30df91000000b0000000e06000001040000fe010000000000000edeb00500000000454d152b0000000004000000ffffffff0000000000000000000000000000000000000000000000000000000000000000000000000000000000000000000000001dac638600000000ffffffffffffffff0400000000000000ffffffff00000000000000000000000019000000923f150400000000d44c15040000000004000000ffffffff00000000000000000000000000000000000000000000000000000000000000000000000000000000000000000000000091ac638600000000ffffffffffffffff0400000000000000ffffffff0000000000000000000000000020d04401000000a8966402fb1000001009cd0f9009cd0f070000000700000001000000000000000000000000000000000000000800000000000001000000000000da440000da440c000000000000000000000000000000000000000000000000000000000000000000803f00000000000000007851632584516325845163250000000000000000109b211a00000000000000000101000010eef30dfa1000000c00000072060000420400002102000009000000b6d4160400000000f04f551b0000000004000000ffffffff000000000000000000000000000000000000000000000000000000000000000000000000000000000000000000000000b5af638600000000ffffffffffffffff0400000000000000ffffffff000000000000000000000000000000003a1cd00500000000724f152d0000000004000000ffffffff00000000000000000000000000000000000000000000000000000000000000000000000000000000000000000000000029ae638600000000ffffffffffffffff0400000000000000ffffffff00000000000000000000000000a0d34401000000a8966402fc10000050f7cc0f90f7cc0f0600000007000000010000000000000000000000000000000000000008000000000000010000000000a0dd4400a0dd440d000000000000000000000000000000000000000000000000000000000000000000803f00000000000000008851632594516325945163250000000000000000109b211a00000000000000000101000010eef30dfb1000000d00000008070000a60400005302000000000000de3ae10500000000974915a40000000004000000ffffffff0000000000000000000000000000000000000000000000000000000000000000000000000000000000000000000000004da9638600000000ffffffffffffffff0400000000000000ffffffff00000000000000000000000019000000a23a150400000000e44915040000000004000000ffffffff000000000000000000000000000000000000000000000000000000000000000000000000000000000000000000000000c1a9638600000000ffffffffffffffff0400000000000000ffffffff0000000000000000000000000020d74401000000a8966402fd100000d0c3cc0f90c4cc0f000000000700000001000000000000000000000000000000000000000800000000000001000000000020e1440020e1440e000000000000000000000000000000000000000000000000000000000000000000803f0000000000000000a84c6325b44c6325b44c63250000000000000000109b211a00000000000000000101000010eef30dfc1000000e0000006c070000e70400007102000000000000467b0606000000001048159e0000000004000000ffffffff000000000000000000000000000000000000000000000000000000000000000000000000000000000000000000000000e5a8638600000000ffffffffffffffff0400000000000000ffffffff00000000000000000000000019000000ca381504000000008c4b15040000000004000000ffffffff00000000000000000000000000000000000000000000000000000000000000000000000000000000000000000000000059ab638600000000ffffffffffffffff0400000000000000ffffffff00000000000000000000000000a0da4401000000a8966402fe1000005011cd0fd011cd0f0600000007000000010000000000000000000000000000000000000008000000000000010000000000e0e44400e0e4440f000000000000000000000000000000000000000000000000000000000000000000803f0000000000000000e84d6325f44d6325f44d63250000000000000000109b211a00000000000000000101000010eef30dfd1000000f000000d0070000280500009402000004000000ee19160400000000a84a151d0000000004000000ffffffff0000000000000000000000000000000000000000000000000000000000000000000000000000000000000000000000007daa638600000000ffffffffffffffff0400000000000000ffffffff0000000000000000000000000000000072b9270600000000254a15900000000004000000ffffffff000000000000000000000000000000000000000000000000000000000000000000000000000000000000000000000000f1aa638600000000ffffffffffffffff0400000000000000ffffffff0000000000000000000000000040de4401000000</t>
  </si>
  <si>
    <t>#91|CarDef_KoenigseggAgeraR|4348454154454E47494E450300000038BC8C2700000000E8170000a8966402ff10000010ffcc0f50ffcc0f000000000700000001000000000000000000000000000000000000000800000000000001000000000020c1440020c14401000000000000000000000000000000000000000000000000000000000000000000803f0000000004000000c8506325d4506325d450632500000000000000001056211a00000000000000000101000030e1ee02ffffffff01000000fa000000a500000055000000000000003e721a040000000078a115790000000004000000ffffffff0000000000000000000000000000000000000000000000000000000000000000000000000000000000000000000000002d40638600000000ffffffffffffffff0400000000000000ffffffff0000000000000000000000001900000082d3150400000000c4a015040000000004000000ffffffff000000000000000000000000000000000000000000000000000000000000000000000000000000000000000000000000a140638600000000ffffffffffffffff0400000000000000ffffffff0000000000000000000000000020c14400000000a89664020011000050f7cc0f90f7cc0f0000000007000000010000000000000000000000000000000000000008000000000000010000000000e0c54400e0c54402000000000000000000000000000000000000000000000000000000000000000000803f0000000004000000d8506325e4506325e450632500000000000000001056211a00000000000000000101000030e1ee02ff100000020000002c010000c80000006400000000000000a6900a0400000000e0a315fe0000000004000000ffffffff000000000000000000000000000000000000000000000000000000000000000000000000000000000000000000000000c543638600000000ffffffffffffffff0400000000000000ffffffff000000000000000000000000190000002ad01504000000006ca315040000000004000000ffffffff0000000000000000000000000000000000000000000000000000000000000000000000000000000000000000000000003942638600000000ffffffffffffffff0400000000000000ffffffff0000000000000000000000000000c24400000000a896640201110000d0facc0f10fbcc0f0700000007000000010000000000000000000000000000000000000008000000000000010000000000c0c64400c0c64403000000000000000000000000000000000000000000000000000000000000000000803f0000000004000000e8506325f4506325f450632500000000000000001056211a00000000000000000101000030e1ee0200110000030000005e010000e60000007300000000000000ce4e3b040000000089dd15730000000004000000ffffffff0000000000000000000000000000000000000000000000000000000000000000000000000000000000000000000000005d3d638600000000ffffffffffffffff0400000000000000ffffffff0000000000000000000000001900000052ae15040000000014dd15040000000004000000ffffffff000000000000000000000000000000000000000000000000000000000000000000000000000000000000000000000000d13d638600000000ffffffffffffffff0400000000000000ffffffff00000000000000000000000000e0c24401000000a89664020211000050f3cc0f90f3cc0f0600000007000000010000000000000000000000000000000000000008000000000000010000000000a0c74400a0c74404000000000000000000000000000000000000000000000000000000000000000000803f000000000200000018516325245163252451632500000000000000001056211a00000000000000000101000030e1ee0201110000040000009001000009010000820000000500000076a715040000000030dc55040000000004000000ffffffff000000000000000000000000000000000000000000000000000000000000000000000000000000000000000000000000f53c638600000000ffffffffffffffff0400000001000000ffffffff00000000000000000000000000000000fa2c2b0400000000bddf15f00000000004000000ffffffff000000000000000000000000000000000000000000000000000000000000000000000000000000000000000000000000693f638600000000ffffffffffffffff0400000000000000ffffffff00000000000000000000000000c0c34401000000a89664020311000050cbcc0fd0cbcc0f070000000700000001000000000000000000000000000000000000000800000000000001000000000080cc440080cc4405000000000000000000000000000000000000000000000000000000000000000000803f0000000002000000e8516325f4516325f451632500000000000000001056211a00000000000000000101000030e1ee020211000005000000c20100002701000096000000000000009e8d5b0400000000dade15750000000004000000ffffffff0000000000000000000000000000000000000000000000000000000000000000000000000000000000000000000000008d3e638600000000ffffffffffffffff0400000000000000ffffffff0000000000000000000000001900000062ad15040000000024de15040000000004000000ffffffff0000000000000000000000000000000000000000000000000000000000000000000000000000000000000000000000000139638600000000ffffffffffffffff0400000000000000ffffffff00000000000000000000000000a0c44401000000a896640204110000d0c3cc0f10c4cc0f0000000007000000010000000000000000000000000000000000000008000000000000010000000000c0ca4400c0ca4406000000000000000000000000000000000000000000000000000000000000000000803f0000000002000000a8516325b4516325b451632500000000000000001056211a00000000000000000101000030e1ee020311000006000000f40100004a010000a500000000000000066a48040000000042d915ea0000000004000000ffffffff0000000000000000000000000000000000000000000000000000000000000000000000000000000000000000000000002538638600000000ffffffffffffffff0400000000000000ffffffff000000000000000000000000190000008aab150400000000ccd815040000000004000000ffffffff0000000000000000000000000000000000000000000000000000000000000000000000000000000000000000000000009938638600000000ffffffffffffffff0400000000000000ffffffff00000000000000000000000000c0c54401000000a89664020511000010ffcc0f50ffcc0f000000000700000001000000000000000000000000000000000000000800000000000001000000000020cc440020cc4407000000000000000000000000000000000000000000000000000000000000000000803f0000000002000000d8516325e4516325e451632500000000000000001056211a00000000000000000101000030e1ee020411000007000000260200006d010000b400000000000000aec8780400000000ebdb156f0000000004000000ffffffff000000000000000000000000000000000000000000000000000000000000000000000000000000000000000000000000bd3b638600000000ffffffffffffffff0400000000000000ffffffff0000000000000000000000001900000032a815040000000074db15040000000004000000ffffffff000000000000000000000000000000000000000000000000000000000000000000000000000000000000000000000000313a638600000000ffffffffffffffff0400000000000000ffffffff0000000000000000000000000020c74401000000a89664020611000050c6cc0f90c6cc0f060000000700000001000000000000000000000000000000000000000800000000000001000000000080cd440080cd4408000000000000000000000000000000000000000000000000000000000000000000803f000000000100000008526325145263251452632500000000000000001056211a00000000000000000101000030e1ee020511000008000000580200008b010000c800000005000000d6ae15040000000090d555040000000004000000ffffffff0000000000000000000000000000000000000000000000000000000000000000000000000000000000000000000000005535638600000000ffffffffffffffff040000000e000000ffffffff000000000000000000000000000000005aa66804000000001fd515ec0000000004000000ffffffff000000000000000000000000000000000000000000000000000000000000000000000000000000000000000000000000c935638600000000ffffffffffffffff0400000000000000ffffffff0000000000000000000000000080c84401000000a896640207110000d001cd0f5002cd0f0700000007000000010000000000000000000000000000000000000008000000000000010000000000e0ce4400e0ce4409000000000000000000000000000000000000000000000000000000000000000000803f000000000100000018526325245263252452632500000000000000001056211a00000000000000000101000030e1ee0206110000090000008a020000ae010000d7000000000000007e079904000000003cd415610000000004000000ffffffff000000000000000000000000000000000000000000000000000000000000000000000000000000000000000000000000ed34638600000000ffffffffffffffff0400000000000000ffffffff00000000000000000000000019000000c2a415040000000084d715040000000004000000ffffffff0000000000000000000000000000000000000000000000000000000000000000000000000000000000000000000000006137638600000000ffffffffffffffff0400000000000000ffffffff00000000000000000000000000e0c94401000000a89664020811000050c6cc0f90c6cc0f070000000700000001000000000000000000000000000000000000000800000000000001000000000060d3440060d3440a000000000000000000000000000000000000000000000000000000000000000000803f000000000100000038516325445163254451632500000000000000001056211a00000000000000000101000030e1ee02071100000a000000bc020000cc010000e600000000000000e6e5890400000000a4d615e60000000004000000ffffffff0000000000000000000000000000000000000000000000000000000000000000000000000000000000000000000000008536638600000000ffffffffffffffff0400000000000000ffffffff000000000000000000000000190000006aa51504000000002cd615040000000004000000ffffffff000000000000000000000000000000000000000000000000000000000000000000000000000000000000000000000000f936638600000000ffffffffffffffff0400000000000000ffffffff0000000000000000000000000040cb4401000000a896640209110000d0facc0f10fbcc0f000000000700000001000000000000000000000000000000000000000800000000000001000000000080d2440080d2440b000000000000000000000000000000000000000000000000000000000000000000803f000000000100000028526325345263253452632500000000000000001056211a00000000000000000101000030e1ee02081100000b000000ee020000ef010000fa000000000000000e42be04000000004dd1155b0000000004000000ffffffff0000000000000000000000000000000000000000000000000000000000000000000000000000000000000000000000001d30638600000000ffffffffffffffff0400000000000000ffffffff0000000000000000000000001900000092a3150400000000d4d015040000000004000000ffffffff0000000000000000000000000000000000000000000000000000000000000000000000000000000000000000000000009130638600000000ffffffffffffffff0400000000000000ffffffff0000000000000000000000000060cc4401000000a89664020a11000050cbcc0f90cbcc0f070000000700000001000000000000000000000000000000000000000800000000000001000000000040d5440040d5440c000000000000000000000000000000000000000000000000000000000000000000803f0000000000000000c8526325d4526325d452632500000000000000001056211a00000000000000000101000030e1ee02091100000c00000020030000120200000901000009000000b650150400000000f0d395030000000004000000ffffffff000000000000000000000000000000000000000000000000000000000000000000000000000000000000000000000000b533638600000000ffffffffffffffff0400000000000000ffffffff000000000000000000000000000000003a20ae040000000079d315d80000000004000000ffffffff0000000000000000000000000000000000000000000000000000000000000000000000000000000000000000000000002932638600000000ffffffffffffffff0400000000000000ffffffff0000000000000000000000000000cf4401000000a89664020b11000010facc0f50facc0f0000000007000000010000000000000000000000000000000000000008000000000000010000000000e0d74400e0d7440d000000000000000000000000000000000000000000000000000000000000000000803f000000000000000098526325a4526325a452632500000000000000001056211a00000000000000000101000030e1ee020a1100000d00000052030000300200001801000000000000de9ede04000000009ecd155d0000000004000000ffffffff0000000000000000000000000000000000000000000000000000000000000000000000000000000000000000000000004d2d638600000000ffffffffffffffff0400000000000000ffffffff00000000000000000000000019000000a2be150400000000e4cd15040000000004000000ffffffff000000000000000000000000000000000000000000000000000000000000000000000000000000000000000000000000c12d638600000000ffffffffffffffff0400000000000000ffffffff00000000000000000000000000a0d14401000000a89664020c11000090c1cc0fd0c1cc0f0600000007000000010000000000000000000000000000000000000008000000000000010000000000a0da4400a0da440e000000000000000000000000000000000000000000000000000000000000000000803f0000000000000000384d6325444d6325444d632500000000000000001056211a00000000000000000101000030e1ee020b1100000e00000084030000530200002701000000000000467fcf040000000006cc15d20000000004000000ffffffff000000000000000000000000000000000000000000000000000000000000000000000000000000000000000000000000e52c638600000000ffffffffffffffff0400000000000000ffffffff00000000000000000000000019000000cabc1504000000008ccf15040000000004000000ffffffff000000000000000000000000000000000000000000000000000000000000000000000000000000000000000000000000592f638600000000ffffffffffffffff0400000000000000ffffffff0000000000000000000000000040d44401000000a89664020d11000050f3cc0fd0f3cc0f070000000700000001000000000000000000000000000000000000000800000000000001000000000060dd440060dd440f000000000000000000000000000000000000000000000000000000000000000000803f0000000000000000f84e6325044f6325044f632500000000000000001056211a00000000000000000101000030e1ee020c1100000f000000b6030000710200003b01000004000000ee9d160400000000a8ce151d0000000004000000ffffffff0000000000000000000000000000000000000000000000000000000000000000000000000000000000000000000000007d2e638600000000ffffffffffffffff0400000000000000ffffffff0000000000000000000000000000000072ddff040000000033ce15570000000004000000ffffffff000000000000000000000000000000000000000000000000000000000000000000000000000000000000000000000000f12e638600000000ffffffffffffffff0400000000000000ffffffff00000000000000000000000000e0d64401000000</t>
  </si>
  <si>
    <t>#92|CarDef_SSC_Tuatara|4348454154454E47494E450300000038FA8C2700000000E8170000a89664020e110000100ecd0f100fcd0f000000000700000001000000000000000000000000000000000000000800000000000001000000000020c3440020c34401000000000000000000000000000000000000000000000000000000000000000000803f00000000040000002851632534516325345163250000000000000000d0ad211a00000000000000000101000050c8c90fffffffff01000000fa000000a500000055000000000000003e341a040000000078e715790000000004000000ffffffff0000000000000000000000000000000000000000000000000000000000000000000000000000000000000000000000002d06638600000000ffffffffffffffff0400000000000000ffffffff000000000000000000000000190000008295150400000000c4e615040000000004000000ffffffff000000000000000000000000000000000000000000000000000000000000000000000000000000000000000000000000a106638600000000ffffffffffffffff0400000000000000ffffffff0000000000000000000000000020c34400000000a89664020f11000050c6cc0f90c6cc0f0600000007000000010000000000000000000000000000000000000008000000000000010000000000e0c74400e0c74402000000000000000000000000000000000000000000000000000000000000000000803f0000000004000000b8516325c4516325c45163250000000000000000d0ad211a00000000000000000101000050c8c90f0e110000020000002c010000c80000006400000000000000a6d20a0400000000e0e115fe0000000004000000ffffffff000000000000000000000000000000000000000000000000000000000000000000000000000000000000000000000000c501638600000000ffffffffffffffff0400000000000000ffffffff000000000000000000000000190000002a921504000000006ce115040000000004000000ffffffff0000000000000000000000000000000000000000000000000000000000000000000000000000000000000000000000003900638600000000ffffffffffffffff0400000000000000ffffffff0000000000000000000000000000c44400000000a89664021011000010c9cc0f50c9cc0f0000000007000000010000000000000000000000000000000000000008000000000000010000000000e0c84400e0c84403000000000000000000000000000000000000000000000000000000000000000000803f0000000004000000c8516325d4516325d45163250000000000000000d0ad211a00000000000000000101000050c8c90f0f110000030000005e010000e60000007300000000000000ce703b040000000089e315730000000004000000ffffffff0000000000000000000000000000000000000000000000000000000000000000000000000000000000000000000000005d03638600000000ffffffffffffffff0400000000000000ffffffff00000000000000000000000019000000529015040000000014e315040000000004000000ffffffff000000000000000000000000000000000000000000000000000000000000000000000000000000000000000000000000d103638600000000ffffffffffffffff0400000000000000ffffffff00000000000000000000000000e0c44401000000a896640211110000d0facc0f50fccc0f0000000007000000010000000000000000000000000000000000000008000000000000010000000000c0c94400c0c94404000000000000000000000000000000000000000000000000000000000000000000803f0000000002000000f851632504526325045263250000000000000000d0ad211a00000000000000000101000050c8c90f101100000400000090010000090100008200000005000000769915040000000030e255040000000004000000ffffffff000000000000000000000000000000000000000000000000000000000000000000000000000000000000000000000000f502638600000000ffffffffffffffff0400000001000000ffffffff00000000000000000000000000000000faee2a0400000000bd1d14f00000000004000000ffffffff00000000000000000000000000000000000000000000000000000000000000000000000000000000000000000000000069fd628600000000ffffffffffffffff0400000000000000ffffffff00000000000000000000000000c0c54401000000a89664021211000050f7cc0f90f7cc0f0700000007000000010000000000000000000000000000000000000008000000000000010000000000a0ce4400a0ce4405000000000000000000000000000000000000000000000000000000000000000000803f0000000002000000e8526325f4526325f45263250000000000000000d0ad211a00000000000000000101000050c8c90f1111000005000000c20100002701000096000000000000009e4f5a0400000000da1c14750000000004000000ffffffff0000000000000000000000000000000000000000000000000000000000000000000000000000000000000000000000008dfc628600000000ffffffffffffffff0400000000000000ffffffff00000000000000000000000019000000626f140400000000241c14040000000004000000ffffffff00000000000000000000000000000000000000000000000000000000000000000000000000000000000000000000000001ff628600000000ffffffffffffffff0400000000000000ffffffff00000000000000000000000000a0c64401000000a89664021311000050cbcc0f90cbcc0f000000000700000001000000000000000000000000000000000000000800000000000001000000000080cc440080cc4406000000000000000000000000000000000000000000000000000000000000000000803f00000000020000000853632514536325145363250000000000000000d0ad211a00000000000000000101000050c8c90f1211000006000000f40100004a010000a50000000000000006ac490400000000421f14ea0000000004000000ffffffff00000000000000000000000000000000000000000000000000000000000000000000000000000000000000000000000025fe628600000000ffffffffffffffff0400000000000000ffffffff000000000000000000000000190000008a6d140400000000cc1e14040000000004000000ffffffff00000000000000000000000000000000000000000000000000000000000000000000000000000000000000000000000099fe628600000000ffffffffffffffff0400000000000000ffffffff0000000000000000000000000080c74401000000a896640214110000d0facc0f10fccc0f0600000007000000010000000000000000000000000000000000000008000000000000010000000000c0cd4400c0cd4407000000000000000000000000000000000000000000000000000000000000000000803f00000000020000007852632584526325845263250000000000000000d0ad211a00000000000000000101000050c8c90f1311000007000000260200006d010000b400000000000000ae0a790400000000eb19146f0000000004000000ffffffff000000000000000000000000000000000000000000000000000000000000000000000000000000000000000000000000bdf9628600000000ffffffffffffffff0400000000000000ffffffff00000000000000000000000019000000326a140400000000741914040000000004000000ffffffff00000000000000000000000000000000000000000000000000000000000000000000000000000000000000000000000031f8628600000000ffffffffffffffff0400000000000000ffffffff00000000000000000000000000c0c84401000000a89664021511000050cbcc0fd0cbcc0f070000000700000001000000000000000000000000000000000000000800000000000001000000000000cf440000cf4408000000000000000000000000000000000000000000000000000000000000000000803f0000000001000000f852632504536325045363250000000000000000d0ad211a00000000000000000101000050c8c90f1411000008000000580200008b010000c800000005000000d660140400000000901b54040000000004000000ffffffff00000000000000000000000000000000000000000000000000000000000000000000000000000000000000000000000055fb628600000000ffffffffffffffff040000000e000000ffffffff000000000000000000000000000000005a686904000000001f1b14ec0000000004000000ffffffff000000000000000000000000000000000000000000000000000000000000000000000000000000000000000000000000c9fb628600000000ffffffffffffffff0400000000000000ffffffff0000000000000000000000000000ca4401000000a896640216110000d001cd0f1002cd0f000000000700000001000000000000000000000000000000000000000800000000000001000000000060d0440060d04409000000000000000000000000000000000000000000000000000000000000000000803f00000000010000001853632524536325245363250000000000000000d0ad211a00000000000000000101000050c8c90f15110000090000008a020000ae010000d7000000000000007ec99804000000003c1a14610000000004000000ffffffff000000000000000000000000000000000000000000000000000000000000000000000000000000000000000000000000edfa628600000000ffffffffffffffff0400000000000000ffffffff00000000000000000000000019000000c266140400000000841514040000000004000000ffffffff00000000000000000000000000000000000000000000000000000000000000000000000000000000000000000000000061f5628600000000ffffffffffffffff0400000000000000ffffffff0000000000000000000000000040cb4401000000a89664021711000050cbcc0f90cbcc0f0700000007000000010000000000000000000000000000000000000008000000000000010000000000a0d44400a0d4440a000000000000000000000000000000000000000000000000000000000000000000803f00000000010000003852632544526325445263250000000000000000d0ad211a00000000000000000101000050c8c90f161100000a000000bc020000cc010000e600000000000000e627880400000000a41414e60000000004000000ffffffff00000000000000000000000000000000000000000000000000000000000000000000000000000000000000000000000085f4628600000000ffffffffffffffff0400000000000000ffffffff000000000000000000000000190000006a671404000000002c1414040000000004000000ffffffff000000000000000000000000000000000000000000000000000000000000000000000000000000000000000000000000f9f4628600000000ffffffffffffffff0400000000000000ffffffff0000000000000000000000000080cc4401000000a89664021811000010ffcc0f90ffcc0f0000000007000000010000000000000000000000000000000000000008000000000000010000000000c0d34400c0d3440b000000000000000000000000000000000000000000000000000000000000000000803f00000000010000004852632554526325545263250000000000000000d0ad211a00000000000000000101000050c8c90f171100000b000000ee020000ef010000fa000000000000000e84bf04000000004d17145b0000000004000000ffffffff0000000000000000000000000000000000000000000000000000000000000000000000000000000000000000000000001df6628600000000ffffffffffffffff0400000000000000ffffffff000000000000000000000000190000009265140400000000d41614040000000004000000ffffffff00000000000000000000000000000000000000000000000000000000000000000000000000000000000000000000000091f6628600000000ffffffffffffffff0400000000000000ffffffff00000000000000000000000000a0cd4401000000a89664021911000050f7cc0f90f7cc0f060000000700000001000000000000000000000000000000000000000800000000000001000000000060d6440060d6440c000000000000000000000000000000000000000000000000000000000000000000803f0000000000000000e8536325f4536325f45363250000000000000000d0ad211a00000000000000000101000050c8c90f181100000c00000020030000120200000901000009000000b692140400000000f01194030000000004000000ffffffff000000000000000000000000000000000000000000000000000000000000000000000000000000000000000000000000b5f1628600000000ffffffffffffffff0400000000000000ffffffff000000000000000000000000000000003ae2af0400000000791114d80000000004000000ffffffff00000000000000000000000000000000000000000000000000000000000000000000000000000000000000000000000029f0628600000000ffffffffffffffff0400000000000000ffffffff0000000000000000000000000020d04401000000a89664021a11000010ffcc0f1000cd0f000000000700000001000000000000000000000000000000000000000800000000000001000000000000d9440000d9440d000000000000000000000000000000000000000000000000000000000000000000803f00000000000000003853632544536325445363250000000000000000d0ad211a00000000000000000101000050c8c90f191100000d00000052030000300200001801000000000000de40df04000000009e13145d0000000004000000ffffffff0000000000000000000000000000000000000000000000000000000000000000000000000000000000000000000000004df3628600000000ffffffffffffffff0400000000000000ffffffff00000000000000000000000019000000a260140400000000e41314040000000004000000ffffffff000000000000000000000000000000000000000000000000000000000000000000000000000000000000000000000000c1f3628600000000ffffffffffffffff0400000000000000ffffffff00000000000000000000000000a0d24401000000a89664021b11000050f7cc0fd0f7cc0f070000000700000001000000000000000000000000000000000000000800000000000001000000000080db440080db440e000000000000000000000000000000000000000000000000000000000000000000803f0000000000000000584e6325644e6325644e63250000000000000000d0ad211a00000000000000000101000050c8c90f1a1100000e0000008403000053020000270100000000000046a1ce0400000000061214d20000000004000000ffffffff000000000000000000000000000000000000000000000000000000000000000000000000000000000000000000000000e5f2628600000000ffffffffffffffff0400000000000000ffffffff00000000000000000000000019000000ca7e1404000000008c0d14040000000004000000ffffffff00000000000000000000000000000000000000000000000000000000000000000000000000000000000000000000000059ed628600000000ffffffffffffffff0400000000000000ffffffff0000000000000000000000000020d54401000000a89664021c110000d0c3cc0f90c4cc0f070000000700000001000000000000000000000000000000000000000800000000000001000000000020de440020de440f000000000000000000000000000000000000000000000000000000000000000000803f0000000000000000284f6325344f6325344f63250000000000000000d0ad211a00000000000000000101000050c8c90f1b1100000f000000b6030000710200003b01000004000000ee5f170400000000a80c141d0000000004000000ffffffff0000000000000000000000000000000000000000000000000000000000000000000000000000000000000000000000007dec628600000000ffffffffffffffff0400000000000000ffffffff00000000000000000000000000000000721ffe0400000000330c14570000000004000000ffffffff000000000000000000000000000000000000000000000000000000000000000000000000000000000000000000000000f1ec628600000000ffffffffffffffff0400000000000000ffffffff00000000000000000000000000a0d74401000000</t>
  </si>
  <si>
    <t>#93|CarDef_Hennessey_Venom_GT|4348454154454E47494E450300000038388D2700000000E8170000a89664021d11000050f7cc0f90f7cc0f000000000700000001000000000000000000000000000000000000000800000000000001000000000060c2440060c24401000000000000000000000000000000000000000000000000000000000000000000803f00000000040000008852632594526325945263250000000000000000d0ba211a00000000000000000101000030daee02ffffffff010000002c010000c800000064000000000000003e160b0400000000782514fe0000000004000000ffffffff0000000000000000000000000000000000000000000000000000000000000000000000000000000000000000000000002dc4628600000000ffffffffffffffff0400000000000000ffffffff000000000000000000000000190000008257140400000000c42414040000000004000000ffffffff000000000000000000000000000000000000000000000000000000000000000000000000000000000000000000000000a1c4628600000000ffffffffffffffff0400000000000000ffffffff0000000000000000000000000060c24400000000a89664021e110000d001cd0f5002cd0f070000000700000001000000000000000000000000000000000000000800000000000001000000000040c7440040c74402000000000000000000000000000000000000000000000000000000000000000000803f00000000040000005852632564526325645263250000000000000000d0ba211a00000000000000000101000030daee021d1100000200000090010000090100008200000000000000a6d42a0400000000e12714f00000000004000000ffffffff000000000000000000000000000000000000000000000000000000000000000000000000000000000000000000000000c5c7628600000000ffffffffffffffff0400000000000000ffffffff000000000000000000000000190000002a541404000000006c2714040000000004000000ffffffff00000000000000000000000000000000000000000000000000000000000000000000000000000000000000000000000039c6628600000000ffffffffffffffff0400000000000000ffffffff0000000000000000000000000060c34400000000a89664021f11000090c1cc0f10c2cc0f000000000700000001000000000000000000000000000000000000000800000000000001000000000040c8440040c84403000000000000000000000000000000000000000000000000000000000000000000803f0000000004000000a8526325b4526325b45263250000000000000000d0ba211a00000000000000000101000030daee021e11000003000000c2010000270100009600000000000000ce725a04000000008a2114750000000004000000ffffffff0000000000000000000000000000000000000000000000000000000000000000000000000000000000000000000000005dc1628600000000ffffffffffffffff0400000000000000ffffffff000000000000000000000000190000005252140400000000142114040000000004000000ffffffff000000000000000000000000000000000000000000000000000000000000000000000000000000000000000000000000d1c1628600000000ffffffffffffffff0400000000000000ffffffff0000000000000000000000000060c44401000000a896640220110000d0facc0f50fbcc0f000000000700000001000000000000000000000000000000000000000800000000000001000000000060c9440060c94404000000000000000000000000000000000000000000000000000000000000000000803f0000000002000000b8526325c4526325c45263250000000000000000d0ba211a00000000000000000101000030daee021f11000004000000260200006d010000b400000005000000765b140400000000302054040000000004000000ffffffff000000000000000000000000000000000000000000000000000000000000000000000000000000000000000000000000f5c0628600000000ffffffffffffffff0400000001000000ffffffff00000000000000000000000000000000fa30790400000000bf23146f0000000004000000ffffffff00000000000000000000000000000000000000000000000000000000000000000000000000000000000000000000000069c3628600000000ffffffffffffffff0400000000000000ffffffff0000000000000000000000000060c54401000000a89664022111000010c9cc0f90c9cc0f070000000700000001000000000000000000000000000000000000000800000000000001000000000040ce440040ce4405000000000000000000000000000000000000000000000000000000000000000000803f000000000200000098536325a4536325a45363250000000000000000d0ba211a00000000000000000101000030daee0220110000050000008a020000ae010000d7000000000000009ef1980400000000dc2214610000000004000000ffffffff0000000000000000000000000000000000000000000000000000000000000000000000000000000000000000000000008dc2628600000000ffffffffffffffff0400000000000000ffffffff000000000000000000000000190000006251140400000000242214040000000004000000ffffffff00000000000000000000000000000000000000000000000000000000000000000000000000000000000000000000000001bd628600000000ffffffffffffffff0400000000000000ffffffff0000000000000000000000000060c64401000000a8966402221100005011cd0f9011cd0f0000000007000000010000000000000000000000000000000000000008000000000000010000000000a0cc4400a0cc4406000000000000000000000000000000000000000000000000000000000000000000803f0000000002000000c8536325d4536325d45363250000000000000000d0ba211a00000000000000000101000030daee022111000006000000bc020000cc010000e600000000000000066e880400000000445d14e60000000004000000ffffffff00000000000000000000000000000000000000000000000000000000000000000000000000000000000000000000000025bc628600000000ffffffffffffffff0400000000000000ffffffff000000000000000000000000190000008a2f140400000000cc5c14040000000004000000ffffffff00000000000000000000000000000000000000000000000000000000000000000000000000000000000000000000000099bc628600000000ffffffffffffffff0400000000000000ffffffff00000000000000000000000000a0c74401000000a89664022311000050f7cc0f90f7cc0f070000000700000001000000000000000000000000000000000000000800000000000001000000000020ce440020ce4407000000000000000000000000000000000000000000000000000000000000000000803f00000000020000005853632564536325645363250000000000000000d0ba211a00000000000000000101000030daee02221100000700000020030000120200000901000000000000aeacaf0400000000ed5f14d80000000004000000ffffffff000000000000000000000000000000000000000000000000000000000000000000000000000000000000000000000000bdbf628600000000ffffffffffffffff0400000000000000ffffffff00000000000000000000000019000000322c140400000000745f14040000000004000000ffffffff00000000000000000000000000000000000000000000000000000000000000000000000000000000000000000000000031be628600000000ffffffffffffffff0400000000000000ffffffff0000000000000000000000000020c94401000000a89664022411000050c6cc0f90c6cc0f0000000007000000010000000000000000000000000000000000000008000000000000010000000000c0cf4400c0cf4408000000000000000000000000000000000000000000000000000000000000000000803f00000000010000006853632574536325745363250000000000000000d0ba211a00000000000000000101000030daee02231100000800000084030000530200002701000005000000d622140400000000905954040000000004000000ffffffff00000000000000000000000000000000000000000000000000000000000000000000000000000000000000000000000055b9628600000000ffffffffffffffff040000000e000000ffffffff000000000000000000000000000000005aeace04000000001a5914d20000000004000000ffffffff000000000000000000000000000000000000000000000000000000000000000000000000000000000000000000000000c9b9628600000000ffffffffffffffff0400000000000000ffffffff00000000000000000000000000a0ca4401000000a89664022511000050cbcc0fd0cbcc0f000000000700000001000000000000000000000000000000000000000800000000000001000000000040d1440040d14409000000000000000000000000000000000000000000000000000000000000000000803f00000000010000007853632584536325845363250000000000000000d0ba211a00000000000000000101000030daee022411000009000000b6030000710200003b010000000000007e4bfe04000000003f5814570000000004000000ffffffff000000000000000000000000000000000000000000000000000000000000000000000000000000000000000000000000edb8628600000000ffffffffffffffff0400000000000000ffffffff00000000000000000000000019000000c228140400000000845b14040000000004000000ffffffff00000000000000000000000000000000000000000000000000000000000000000000000000000000000000000000000061bb628600000000ffffffffffffffff0400000000000000ffffffff0000000000000000000000000020cc4401000000a8966402261100001009cd0f9009cd0f0700000007000000010000000000000000000000000000000000000008000000000000010000000000e0d54400e0d5440a000000000000000000000000000000000000000000000000000000000000000000803f0000000001000000f853632504546325045463250000000000000000d0ba211a00000000000000000101000030daee02251100000a0000001a040000b70200005901000000000000e6891d0500000000a85a14490000000004000000ffffffff00000000000000000000000000000000000000000000000000000000000000000000000000000000000000000000000085ba628600000000ffffffffffffffff0400000000000000ffffffff000000000000000000000000190000006a291404000000002c5a14040000000004000000ffffffff000000000000000000000000000000000000000000000000000000000000000000000000000000000000000000000000f9ba628600000000ffffffffffffffff0400000000000000ffffffff00000000000000000000000000a0cd4401000000a89664022711000010facc0f50facc0f000000000700000001000000000000000000000000000000000000000800000000000001000000000040d5440040d5440b000000000000000000000000000000000000000000000000000000000000000000803f00000000010000000854632514546325145463250000000000000000d0ba211a00000000000000000101000030daee02261100000b0000007e040000f80200007c010000000000000ec63c0500000000415514430000000004000000ffffffff0000000000000000000000000000000000000000000000000000000000000000000000000000000000000000000000001db4628600000000ffffffffffffffff0400000000000000ffffffff000000000000000000000000190000009227140400000000d45414040000000004000000ffffffff00000000000000000000000000000000000000000000000000000000000000000000000000000000000000000000000091b4628600000000ffffffffffffffff0400000000000000ffffffff0000000000000000000000000000cf4401000000a896640228110000d0facc0f10fccc0f070000000700000001000000000000000000000000000000000000000800000000000001000000000040d8440040d8440c000000000000000000000000000000000000000000000000000000000000000000803f00000000000000002853632534536325345363250000000000000000d0ba211a00000000000000000101000030daee02271100000c000000b0040000160300008b01000009000000b6b4150400000000f05794080000000004000000ffffffff000000000000000000000000000000000000000000000000000000000000000000000000000000000000000000000000b5b7628600000000ffffffffffffffff0400000000000000ffffffff000000000000000000000000000000003aa42c0500000000755714c00000000004000000ffffffff00000000000000000000000000000000000000000000000000000000000000000000000000000000000000000000000029b6628600000000ffffffffffffffff0400000000000000ffffffff0000000000000000000000000000d24401000000a89664022911000050f3cc0f90f3cc0f060000000700000001000000000000000000000000000000000000000800000000000001000000000060db440060db440d000000000000000000000000000000000000000000000000000000000000000000803f00000000000000004854632554546325545463250000000000000000d0ba211a00000000000000000101000030daee02281100000d000000140500005c030000ae01000000000000dee2430500000000925114ba0000000004000000ffffffff0000000000000000000000000000000000000000000000000000000000000000000000000000000000000000000000004db1628600000000ffffffffffffffff0400000000000000ffffffff00000000000000000000000019000000a222140400000000e45114040000000004000000ffffffff000000000000000000000000000000000000000000000000000000000000000000000000000000000000000000000000c1b1628600000000ffffffffffffffff0400000000000000ffffffff0000000000000000000000000000d54401000000a89664022a11000010c9cc0f50c9cc0f000000000700000001000000000000000000000000000000000000000800000000000001000000000080de440080de440e000000000000000000000000000000000000000000000000000000000000000000803f0000000000000000c84f6325d44f6325d44f63250000000000000000d0ba211a00000000000000000101000030daee02291100000e000000780500009d030000cc0100000000000046236305000000000b5014bc0000000004000000ffffffff000000000000000000000000000000000000000000000000000000000000000000000000000000000000000000000000e5b0628600000000ffffffffffffffff0400000000000000ffffffff00000000000000000000000019000000ca201404000000008c5314040000000004000000ffffffff00000000000000000000000000000000000000000000000000000000000000000000000000000000000000000000000059b3628600000000ffffffffffffffff0400000000000000ffffffff0000000000000000000000000000d84401000000a89664022b110000100ecd0f500ecd0f070000000700000001000000000000000000000000000000000000000800000000000001000000000080e1440080e1440f000000000000000000000000000000000000000000000000000000000000000000803f00000000000000003850632544506325445063250000000000000000d0ba211a00000000000000000101000030daee022a1100000f000000aa050000bb030000e001000004000000ee01170400000000a852141d0000000004000000ffffffff0000000000000000000000000000000000000000000000000000000000000000000000000000000000000000000000007db2628600000000ffffffffffffffff0400000000000000ffffffff000000000000000000000000000000007281920500000000385214310000000004000000ffffffff000000000000000000000000000000000000000000000000000000000000000000000000000000000000000000000000f1b2628600000000ffffffffffffffff0400000000000000ffffffff00000000000000000000000000e0da4401000000</t>
  </si>
  <si>
    <t>#94|CarDef_SSC_UltimaAeroXT|4348454154454E47494E450300000038198D2700000000E8170000a89664022c110000d0facc0f50fbcc0f000000000700000001000000000000000000000000000000000000000800000000000001000000000040c2440040c24401000000000000000000000000000000000000000000000000000000000000000000803f0000000004000000485363255453632554536325000000000000000050c7211a00000000000000000101000090c8c90fffffffff010000002c010000c800000064000000000000003e370b0400000000780414fe0000000004000000ffffffff0000000000000000000000000000000000000000000000000000000000000000000000000000000000000000000000002de7628600000000ffffffffffffffff0400000000000000ffffffff000000000000000000000000190000008274140400000000c40714040000000004000000ffffffff000000000000000000000000000000000000000000000000000000000000000000000000000000000000000000000000a1e7628600000000ffffffffffffffff0400000000000000ffffffff0000000000000000000000000040c24400000000a89664022d11000010ffcc0f50ffcc0f000000000700000001000000000000000000000000000000000000000800000000000001000000000020c7440020c74402000000000000000000000000000000000000000000000000000000000000000000803f0000000004000000185463252454632524546325000000000000000050c7211a00000000000000000101000090c8c90f2c1100000200000090010000090100008200000000000000a6f52a0400000000e10614f00000000004000000ffffffff000000000000000000000000000000000000000000000000000000000000000000000000000000000000000000000000c5e6628600000000ffffffffffffffff0400000000000000ffffffff000000000000000000000000190000002a751404000000006c0614040000000004000000ffffffff00000000000000000000000000000000000000000000000000000000000000000000000000000000000000000000000039e1628600000000ffffffffffffffff0400000000000000ffffffff0000000000000000000000000040c34400000000a89664022e110000d0c3cc0f90c4cc0f070000000700000001000000000000000000000000000000000000000800000000000001000000000020c8440020c84403000000000000000000000000000000000000000000000000000000000000000000803f0000000004000000885363259453632594536325000000000000000050c7211a00000000000000000101000090c8c90f2d11000003000000c2010000270100009600000000000000ce535a04000000008a0014750000000004000000ffffffff0000000000000000000000000000000000000000000000000000000000000000000000000000000000000000000000005de0628600000000ffffffffffffffff0400000000000000ffffffff000000000000000000000000190000005273140400000000140014040000000004000000ffffffff000000000000000000000000000000000000000000000000000000000000000000000000000000000000000000000000d1e0628600000000ffffffffffffffff0400000000000000ffffffff0000000000000000000000000040c44401000000a89664022f11000050c6cc0fd0c6cc0f060000000700000001000000000000000000000000000000000000000800000000000001000000000040c9440040c94404000000000000000000000000000000000000000000000000000000000000000000803f0000000002000000d8536325e4536325e4536325000000000000000050c7211a00000000000000000101000090c8c90f2e11000004000000260200006d010000b4000000050000007678140400000000300354040000000004000000ffffffff000000000000000000000000000000000000000000000000000000000000000000000000000000000000000000000000f5e3628600000000ffffffffffffffff0400000001000000ffffffff00000000000000000000000000000000fa11790400000000bf02146f0000000004000000ffffffff00000000000000000000000000000000000000000000000000000000000000000000000000000000000000000000000069e2628600000000ffffffffffffffff0400000000000000ffffffff0000000000000000000000000040c54401000000a89664023011000050cbcc0f90cbcc0f070000000700000001000000000000000000000000000000000000000800000000000001000000000020ce440020ce4405000000000000000000000000000000000000000000000000000000000000000000803f0000000002000000785463258454632584546325000000000000000050c7211a00000000000000000101000090c8c90f2f110000050000008a020000ae010000d7000000000000009eee980400000000dc3d14610000000004000000ffffffff0000000000000000000000000000000000000000000000000000000000000000000000000000000000000000000000008ddd628600000000ffffffffffffffff0400000000000000ffffffff00000000000000000000000019000000624e140400000000243d14040000000004000000ffffffff00000000000000000000000000000000000000000000000000000000000000000000000000000000000000000000000001dc628600000000ffffffffffffffff0400000000000000ffffffff0000000000000000000000000040c64401000000a8966402311100001009cd0f9009cd0f000000000700000001000000000000000000000000000000000000000800000000000001000000000080cc440080cc4406000000000000000000000000000000000000000000000000000000000000000000803f0000000002000000c8546325d4546325d4546325000000000000000050c7211a00000000000000000101000090c8c90f3011000006000000bc020000cc010000e600000000000000060f880400000000443c14e60000000004000000ffffffff00000000000000000000000000000000000000000000000000000000000000000000000000000000000000000000000025df628600000000ffffffffffffffff0400000000000000ffffffff000000000000000000000000190000008a4c140400000000cc3f14040000000004000000ffffffff00000000000000000000000000000000000000000000000000000000000000000000000000000000000000000000000099df628600000000ffffffffffffffff0400000000000000ffffffff0000000000000000000000000080c74401000000a89664023211000090c1cc0fd0c1cc0f070000000700000001000000000000000000000000000000000000000800000000000001000000000000ce440000ce4407000000000000000000000000000000000000000000000000000000000000000000803f0000000002000000085563251455632514556325000000000000000050c7211a00000000000000000101000090c8c90f311100000700000020030000120200000901000000000000aecdaf0400000000ed3e14d80000000004000000ffffffff000000000000000000000000000000000000000000000000000000000000000000000000000000000000000000000000bdde628600000000ffffffffffffffff0400000000000000ffffffff00000000000000000000000019000000324d140400000000743e14040000000004000000ffffffff00000000000000000000000000000000000000000000000000000000000000000000000000000000000000000000000031d9628600000000ffffffffffffffff0400000000000000ffffffff0000000000000000000000000000c94401000000a89664023311000010c9cc0f50c9cc0f0000000007000000010000000000000000000000000000000000000008000000000000010000000000a0cf4400a0cf4408000000000000000000000000000000000000000000000000000000000000000000803f0000000001000000885463259454632594546325000000000000000050c7211a00000000000000000101000090c8c90f321100000800000084030000530200002701000005000000d643140400000000903854040000000004000000ffffffff00000000000000000000000000000000000000000000000000000000000000000000000000000000000000000000000055d8628600000000ffffffffffffffff040000000e000000ffffffff000000000000000000000000000000005a8bce04000000001a3814d20000000004000000ffffffff000000000000000000000000000000000000000000000000000000000000000000000000000000000000000000000000c9d8628600000000ffffffffffffffff0400000000000000ffffffff0000000000000000000000000080ca4401000000a8966402341100005011cd0fd011cd0f060000000700000001000000000000000000000000000000000000000800000000000001000000000020d1440020d14409000000000000000000000000000000000000000000000000000000000000000000803f0000000001000000d8546325e4546325e4546325000000000000000050c7211a00000000000000000101000090c8c90f3311000009000000b6030000710200003b010000000000007e28fe04000000003f3b14570000000004000000ffffffff000000000000000000000000000000000000000000000000000000000000000000000000000000000000000000000000eddb628600000000ffffffffffffffff0400000000000000ffffffff00000000000000000000000019000000c249140400000000843a14040000000004000000ffffffff00000000000000000000000000000000000000000000000000000000000000000000000000000000000000000000000061da628600000000ffffffffffffffff0400000000000000ffffffff0000000000000000000000000000cc4401000000a896640235110000d0facc0fd0fbcc0f0700000007000000010000000000000000000000000000000000000008000000000000010000000000c0d54400c0d5440a000000000000000000000000000000000000000000000000000000000000000000803f000000000100000098546325a4546325a4546325000000000000000050c7211a00000000000000000101000090c8c90f341100000a0000001a040000b70200005901000000000000e6e61d0500000000a83514490000000004000000ffffffff00000000000000000000000000000000000000000000000000000000000000000000000000000000000000000000000085d5628600000000ffffffffffffffff0400000000000000ffffffff000000000000000000000000190000006a461404000000002c3514040000000004000000ffffffff000000000000000000000000000000000000000000000000000000000000000000000000000000000000000000000000f9d5628600000000ffffffffffffffff0400000000000000ffffffff0000000000000000000000000080cd4401000000a89664023611000090c1cc0f10c2cc0f000000000700000001000000000000000000000000000000000000000800000000000001000000000040d5440040d5440b000000000000000000000000000000000000000000000000000000000000000000803f0000000001000000a8546325b4546325b4546325000000000000000050c7211a00000000000000000101000090c8c90f351100000b0000007e040000f80200007c010000000000000ea73c0500000000413414430000000004000000ffffffff0000000000000000000000000000000000000000000000000000000000000000000000000000000000000000000000001dd7628600000000ffffffffffffffff0400000000000000ffffffff000000000000000000000000190000009244140400000000d43714040000000004000000ffffffff00000000000000000000000000000000000000000000000000000000000000000000000000000000000000000000000091d7628600000000ffffffffffffffff0400000000000000ffffffff0000000000000000000000000000cf4401000000a89664023711000010facc0f50facc0f000000000700000001000000000000000000000000000000000000000800000000000001000000000040d8440040d8440c000000000000000000000000000000000000000000000000000000000000000000803f0000000000000000e8546325f4546325f4546325000000000000000050c7211a00000000000000000101000090c8c90f361100000c000000b0040000160300008b01000009000000b6d5150400000000f03694080000000004000000ffffffff000000000000000000000000000000000000000000000000000000000000000000000000000000000000000000000000b5d6628600000000ffffffffffffffff0400000000000000ffffffff000000000000000000000000000000003ac52c0500000000753614c00000000004000000ffffffff00000000000000000000000000000000000000000000000000000000000000000000000000000000000000000000000029d1628600000000ffffffffffffffff0400000000000000ffffffff0000000000000000000000000000d24401000000a8966402381100005011cd0f9011cd0f000000000700000001000000000000000000000000000000000000000800000000000001000000000060db440060db440d000000000000000000000000000000000000000000000000000000000000000000803f0000000000000000185563252455632524556325000000000000000050c7211a00000000000000000101000090c8c90f371100000d000000140500005c030000ae01000000000000de83430500000000923014ba0000000004000000ffffffff0000000000000000000000000000000000000000000000000000000000000000000000000000000000000000000000004dd0628600000000ffffffffffffffff0400000000000000ffffffff00000000000000000000000019000000a243140400000000e43014040000000004000000ffffffff000000000000000000000000000000000000000000000000000000000000000000000000000000000000000000000000c1d0628600000000ffffffffffffffff0400000000000000ffffffff0000000000000000000000000000d54401000000a896640239110000d0c3cc0f90c4cc0f070000000700000001000000000000000000000000000000000000000800000000000001000000000080de440080de440e000000000000000000000000000000000000000000000000000000000000000000803f0000000000000000485063255450632554506325000000000000000050c7211a00000000000000000101000090c8c90f381100000e000000780500009d030000cc0100000000000046406305000000000b3314bc0000000004000000ffffffff000000000000000000000000000000000000000000000000000000000000000000000000000000000000000000000000e5d3628600000000ffffffffffffffff0400000000000000ffffffff00000000000000000000000019000000ca411404000000008c3214040000000004000000ffffffff00000000000000000000000000000000000000000000000000000000000000000000000000000000000000000000000059d2628600000000ffffffffffffffff0400000000000000ffffffff0000000000000000000000000000d84401000000a89664023a11000050f7cc0f90f7cc0f070000000700000001000000000000000000000000000000000000000800000000000001000000000080e1440080e1440f000000000000000000000000000000000000000000000000000000000000000000803f0000000000000000585163256451632564516325000000000000000050c7211a00000000000000000101000090c8c90f391100000f000000aa050000bb030000e001000004000000ee7e170400000000a82d141d0000000004000000ffffffff0000000000000000000000000000000000000000000000000000000000000000000000000000000000000000000000007dcd628600000000ffffffffffffffff0400000000000000ffffffff0000000000000000000000000000000072fe920500000000382d14310000000004000000ffffffff000000000000000000000000000000000000000000000000000000000000000000000000000000000000000000000000f1cd628600000000ffffffffffffffff0400000000000000ffffffff00000000000000000000000000e0da4401000000</t>
  </si>
  <si>
    <t>#95|CarDef_KoenigseggOne1|4348454154454E47494E450300000038DB8C2700000000E8170000a89664023b110000d0facc0f10fbcc0f000000000700000001000000000000000000000000000000000000000800000000000001000000000040c3440040c34401000000000000000000000000000000000000000000000000000000000000000000803f0000000004000000b8546325c4546325c454632500000000000000005098211a000000000000000001010000b0e1ee02ffffffff010000002c010000c800000064000000000000003ef50a040000000078c615fe0000000004000000ffffffff0000000000000000000000000000000000000000000000000000000000000000000000000000000000000000000000002d21638600000000ffffffffffffffff0400000000000000ffffffff0000000000000000000000001900000082b2150400000000c4c115040000000004000000ffffffff000000000000000000000000000000000000000000000000000000000000000000000000000000000000000000000000a121638600000000ffffffffffffffff0400000000000000ffffffff0000000000000000000000000040c34400000000a89664023c11000050c6cc0fd0c6cc0f000000000700000001000000000000000000000000000000000000000800000000000001000000000040c8440040c84402000000000000000000000000000000000000000000000000000000000000000000803f000000000400000028546325345463253454632500000000000000005098211a000000000000000001010000b0e1ee023b1100000200000090010000090100008200000000000000a6332b0400000000e1c015f00000000004000000ffffffff000000000000000000000000000000000000000000000000000000000000000000000000000000000000000000000000c520638600000000ffffffffffffffff0400000000000000ffffffff000000000000000000000000190000002ab31504000000006cc015040000000004000000ffffffff0000000000000000000000000000000000000000000000000000000000000000000000000000000000000000000000003923638600000000ffffffffffffffff0400000000000000ffffffff0000000000000000000000000060c44400000000a89664023d110000d001cd0f1002cd0f060000000700000001000000000000000000000000000000000000000800000000000001000000000080c9440080c94403000000000000000000000000000000000000000000000000000000000000000000803f000000000400000038546325445463254454632500000000000000005098211a000000000000000001010000b0e1ee023c11000003000000c2010000270100009600000000000000ce915b04000000008ac215750000000004000000ffffffff0000000000000000000000000000000000000000000000000000000000000000000000000000000000000000000000005d22638600000000ffffffffffffffff0400000000000000ffffffff0000000000000000000000001900000052b115040000000014c215040000000004000000ffffffff000000000000000000000000000000000000000000000000000000000000000000000000000000000000000000000000d122638600000000ffffffffffffffff0400000000000000ffffffff0000000000000000000000000080c54401000000a89664023e1100005011cd0fd011cd0f0700000007000000010000000000000000000000000000000000000008000000000000010000000000a0ca4400a0ca4404000000000000000000000000000000000000000000000000000000000000000000803f000000000200000068546325745463257454632500000000000000005098211a000000000000000001010000b0e1ee023d11000004000000260200006d010000b400000005000000768615040000000030fd55040000000004000000ffffffff000000000000000000000000000000000000000000000000000000000000000000000000000000000000000000000000f51d638600000000ffffffffffffffff0400000001000000ffffffff00000000000000000000000000000000faef780400000000bffc156f0000000004000000ffffffff000000000000000000000000000000000000000000000000000000000000000000000000000000000000000000000000691c638600000000ffffffffffffffff0400000000000000ffffffff00000000000000000000000000a0c64401000000a89664023f11000090c1cc0f10c2cc0f0000000007000000010000000000000000000000000000000000000008000000000000010000000000c0cf4400c0cf4405000000000000000000000000000000000000000000000000000000000000000000803f0000000002000000a8556325b4556325b455632500000000000000005098211a000000000000000001010000b0e1ee023e110000050000008a020000ae010000d7000000000000009e2c990400000000dcff15610000000004000000ffffffff0000000000000000000000000000000000000000000000000000000000000000000000000000000000000000000000008d1f638600000000ffffffffffffffff0400000000000000ffffffff00000000000000000000000019000000628c15040000000024ff15040000000004000000ffffffff000000000000000000000000000000000000000000000000000000000000000000000000000000000000000000000000011e638600000000ffffffffffffffff0400000000000000ffffffff00000000000000000000000000c0c74401000000a896640240110000d001cd0f5002cd0f0700000007000000010000000000000000000000000000000000000008000000000000010000000000c0cd4400c0cd4406000000000000000000000000000000000000000000000000000000000000000000803f000000000200000058556325645563256455632500000000000000005098211a000000000000000001010000b0e1ee023f11000006000000bc020000cc010000e60000000000000006cd89040000000044fe15e60000000004000000ffffffff0000000000000000000000000000000000000000000000000000000000000000000000000000000000000000000000002519638600000000ffffffffffffffff0400000000000000ffffffff000000000000000000000000190000008a8a150400000000ccf915040000000004000000ffffffff0000000000000000000000000000000000000000000000000000000000000000000000000000000000000000000000009919638600000000ffffffffffffffff0400000000000000ffffffff00000000000000000000000000c0c84401000000a89664024111000010ffcc0f1000cd0f000000000700000001000000000000000000000000000000000000000800000000000001000000000040cf440040cf4407000000000000000000000000000000000000000000000000000000000000000000803f000000000200000088556325945563259455632500000000000000005098211a000000000000000001010000b0e1ee02401100000700000020030000120200000901000000000000ae0bae0400000000edf815d80000000004000000ffffffff000000000000000000000000000000000000000000000000000000000000000000000000000000000000000000000000bd18638600000000ffffffffffffffff0400000000000000ffffffff00000000000000000000000019000000328b15040000000074f815040000000004000000ffffffff000000000000000000000000000000000000000000000000000000000000000000000000000000000000000000000000311b638600000000ffffffffffffffff0400000000000000ffffffff0000000000000000000000000040ca4401000000a89664024211000050f7cc0f90f7cc0f0000000007000000010000000000000000000000000000000000000008000000000000010000000000e0d04400e0d04408000000000000000000000000000000000000000000000000000000000000000000803f000000000100000018566325245663252456632500000000000000005098211a000000000000000001010000b0e1ee02411100000800000084030000530200002701000005000000d68115040000000090fa55040000000004000000ffffffff000000000000000000000000000000000000000000000000000000000000000000000000000000000000000000000000551a638600000000ffffffffffffffff040000000e000000ffffffff000000000000000000000000000000005a49cf04000000001afa15d20000000004000000ffffffff000000000000000000000000000000000000000000000000000000000000000000000000000000000000000000000000c91a638600000000ffffffffffffffff0400000000000000ffffffff00000000000000000000000000c0cb4401000000a89664024311000050f3cc0fd0f3cc0f060000000700000001000000000000000000000000000000000000000800000000000001000000000060d2440060d24409000000000000000000000000000000000000000000000000000000000000000000803f000000000100000098556325a4556325a455632500000000000000005098211a000000000000000001010000b0e1ee024211000009000000b6030000710200003b010000000000007ee6ff04000000003ff515570000000004000000ffffffff000000000000000000000000000000000000000000000000000000000000000000000000000000000000000000000000ed15638600000000ffffffffffffffff0400000000000000ffffffff00000000000000000000000019000000c28715040000000084f415040000000004000000ffffffff0000000000000000000000000000000000000000000000000000000000000000000000000000000000000000000000006114638600000000ffffffffffffffff0400000000000000ffffffff0000000000000000000000000040cd4401000000a89664024411000050f7cc0fd0f7cc0f070000000700000001000000000000000000000000000000000000000800000000000001000000000000d7440000d7440a000000000000000000000000000000000000000000000000000000000000000000803f000000000100000068556325745563257455632500000000000000005098211a000000000000000001010000b0e1ee02431100000a0000001a040000b70200005901000000000000e6241c0500000000a8f715490000000004000000ffffffff0000000000000000000000000000000000000000000000000000000000000000000000000000000000000000000000008517638600000000ffffffffffffffff0400000000000000ffffffff000000000000000000000000190000006a841504000000002cf715040000000004000000ffffffff000000000000000000000000000000000000000000000000000000000000000000000000000000000000000000000000f917638600000000ffffffffffffffff0400000000000000ffffffff00000000000000000000000000c0ce4401000000a89664024511000050c6cc0f90c6cc0f0000000007000000010000000000000000000000000000000000000008000000000000010000000000c0d64400c0d6440b000000000000000000000000000000000000000000000000000000000000000000803f0000000001000000b8556325c4556325c455632500000000000000005098211a000000000000000001010000b0e1ee02441100000b0000007e040000f80200007c010000000000000e653d050000000041f615430000000004000000ffffffff0000000000000000000000000000000000000000000000000000000000000000000000000000000000000000000000001d11638600000000ffffffffffffffff0400000000000000ffffffff000000000000000000000000190000009282150400000000d4f115040000000004000000ffffffff0000000000000000000000000000000000000000000000000000000000000000000000000000000000000000000000009111638600000000ffffffffffffffff0400000000000000ffffffff0000000000000000000000000080d04401000000a89664024611000010c9cc0f90c9cc0f060000000700000001000000000000000000000000000000000000000800000000000001000000000000da440000da440c000000000000000000000000000000000000000000000000000000000000000000803f0000000000000000d8556325e4556325e455632500000000000000005098211a000000000000000001010000b0e1ee02451100000c000000b0040000160300008b01000009000000b613140400000000f0f095080000000004000000ffffffff000000000000000000000000000000000000000000000000000000000000000000000000000000000000000000000000b510638600000000ffffffffffffffff0400000000000000ffffffff000000000000000000000000000000003a032d050000000075f015c00000000004000000ffffffff0000000000000000000000000000000000000000000000000000000000000000000000000000000000000000000000002913638600000000ffffffffffffffff0400000000000000ffffffff00000000000000000000000000a0d34401000000a89664024711000050f7cc0f90f7cc0f000000000700000001000000000000000000000000000000000000000800000000000001000000000040dd440040dd440d000000000000000000000000000000000000000000000000000000000000000000803f0000000000000000e8556325f4556325f455632500000000000000005098211a000000000000000001010000b0e1ee02461100000d000000140500005c030000ae01000000000000de4142050000000092f215ba0000000004000000ffffffff0000000000000000000000000000000000000000000000000000000000000000000000000000000000000000000000004d12638600000000ffffffffffffffff0400000000000000ffffffff00000000000000000000000019000000a281150400000000e4f215040000000004000000ffffffff000000000000000000000000000000000000000000000000000000000000000000000000000000000000000000000000c112638600000000ffffffffffffffff0400000000000000ffffffff00000000000000000000000000c0d64401000000a89664024811000050cbcc0f90cbcc0f000000000700000001000000000000000000000000000000000000000800000000000001000000000060e0440060e0440e000000000000000000000000000000000000000000000000000000000000000000803f000000000000000098516325a4516325a451632500000000000000005098211a000000000000000001010000b0e1ee02471100000e000000780500009d030000cc01000000000000469e6205000000000bed15bc0000000004000000ffffffff000000000000000000000000000000000000000000000000000000000000000000000000000000000000000000000000e50d638600000000ffffffffffffffff0400000000000000ffffffff00000000000000000000000019000000ca9f1504000000008cec15040000000004000000ffffffff000000000000000000000000000000000000000000000000000000000000000000000000000000000000000000000000590c638600000000ffffffffffffffff0400000000000000ffffffff00000000000000000000000000e0d94401000000a896640249110000d0facc0fd0fbcc0f0700000007000000010000000000000000000000000000000000000008000000000000010000000000a0e34400a0e3440f000000000000000000000000000000000000000000000000000000000000000000803f0000000000000000d8526325e4526325e452632500000000000000005098211a000000000000000001010000b0e1ee02481100000f000000aa050000bb030000e001000004000000eebc160400000000a8ef151d0000000004000000ffffffff0000000000000000000000000000000000000000000000000000000000000000000000000000000000000000000000007d0f638600000000ffffffffffffffff0400000000000000ffffffff00000000000000000000000000000000723c93050000000038ef15310000000004000000ffffffff000000000000000000000000000000000000000000000000000000000000000000000000000000000000000000000000f10f638600000000ffffffffffffffff0400000000000000ffffffff0000000000000000000000000000dd4401000000</t>
  </si>
  <si>
    <t>#96|CarDef_GeelyGC9|4348454154454E47494E450300000038578D2700000000E8170000a89664024a110000d0facc0f10fbcc0f00000000070000000100000000000000000000000000000000000000080000000000000100000000000055440000554401000000000000000000000000000000000000000000000000000000000000000000803f0000000004000000c8556325d4556325d4556325000000000000000050a2211a00000000000000000101000050b6a20dffffffff01000000fa000000a500000055000000000000003e991b0400000000784a14790000000004000000ffffffff0000000000000000000000000000000000000000000000000000000000000000000000000000000000000000000000002da5628600000000ffffffffffffffff0400000000000000ffffffff000000000000000000000000190000008236140400000000c44514040000000004000000ffffffff000000000000000000000000000000000000000000000000000000000000000000000000000000000000000000000000a1a5628600000000ffffffffffffffff0400000000000000ffffffff0000000000000000000000000000554400000000a89664024b11000050f7cc0f90f7cc0f0000000007000000010000000000000000000000000000000000000008000000000000010000000000805f4400805f4402000000000000000000000000000000000000000000000000000000000000000000803f0000000004000000285563253455632534556325000000000000000050a2211a00000000000000000101000050b6a20d4a110000020000002c010000c80000006400000000000000a6770b0400000000e04414fe0000000004000000ffffffff000000000000000000000000000000000000000000000000000000000000000000000000000000000000000000000000c5a4628600000000ffffffffffffffff0400000000000000ffffffff000000000000000000000000190000002a371404000000006c4414040000000004000000ffffffff00000000000000000000000000000000000000000000000000000000000000000000000000000000000000000000000039a7628600000000ffffffffffffffff0400000000000000ffffffff00000000000000000000000000005b4400000000a89664024c110000100ecd0f100fcd0f07000000070000000100000000000000000000000000000000000000080000000000000100000000008065440080654403000000000000000000000000000000000000000000000000000000000000000000803f0000000004000000385563254455632544556325000000000000000050a2211a00000000000000000101000050b6a20d4b110000030000002c010000c80000006400000000000000ce750b0400000000884614fe0000000004000000ffffffff0000000000000000000000000000000000000000000000000000000000000000000000000000000000000000000000005da6628600000000ffffffffffffffff0400000000000000ffffffff000000000000000000000000190000005235140400000000144614040000000004000000ffffffff000000000000000000000000000000000000000000000000000000000000000000000000000000000000000000000000d1a6628600000000ffffffffffffffff0400000000000000ffffffff0000000000000000000000000000614401000000a89664024d110000d0c3cc0f90c4cc0f0000000007000000010000000000000000000000000000000000000008000000000000010000000000806b4400806b4404000000000000000000000000000000000000000000000000000000000000000000803f0000000002000000785563258455632584556325000000000000000050a2211a00000000000000000101000050b6a20d4c110000040000005e010000e60000007300000005000000763a140400000000304154040000000004000000ffffffff000000000000000000000000000000000000000000000000000000000000000000000000000000000000000000000000f5a1628600000000ffffffffffffffff0400000002000000ffffffff00000000000000000000000000000000fad33a0400000000bd4014730000000004000000ffffffff00000000000000000000000000000000000000000000000000000000000000000000000000000000000000000000000069a0628600000000ffffffffffffffff0400000000000000ffffffff0000000000000000000000000000674401000000a89664024e11000090c1cc0f10c2cc0f06000000070000000100000000000000000000000000000000000000080000000000000100000000008076440080764405000000000000000000000000000000000000000000000000000000000000000000803f0000000002000000485563255455632554556325000000000000000050a2211a00000000000000000101000050b6a20d4d11000005000000900100000901000082000000000000009eb02a0400000000d94314f00000000004000000ffffffff0000000000000000000000000000000000000000000000000000000000000000000000000000000000000000000000008da3628600000000ffffffffffffffff0400000000000000ffffffff000000000000000000000000190000006230140400000000244314040000000004000000ffffffff00000000000000000000000000000000000000000000000000000000000000000000000000000000000000000000000001a2628600000000ffffffffffffffff0400000000000000ffffffff00000000000000000000000000006d4401000000a89664024f11000010ffcc0f90ffcc0f00000000070000000100000000000000000000000000000000000000080000000000000100000000008078440080784406000000000000000000000000000000000000000000000000000000000000000000803f0000000002000000785663258456632584566325000000000000000050a2211a00000000000000000101000050b6a20d4e110000060000009001000009010000820000000000000006b12a0400000000414214f00000000004000000ffffffff000000000000000000000000000000000000000000000000000000000000000000000000000000000000000000000000259d628600000000ffffffffffffffff0400000000000000ffffffff000000000000000000000000190000008a0e140400000000cc7d14040000000004000000ffffffff000000000000000000000000000000000000000000000000000000000000000000000000000000000000000000000000999d628600000000ffffffffffffffff0400000000000000ffffffff0000000000000000000000000080724401000000a896640250110000d001cd0f1002cd0f0000000007000000010000000000000000000000000000000000000008000000000000010000000000a0804400a0804407000000000000000000000000000000000000000000000000000000000000000000803f0000000002000000e8566325f4566325f4566325000000000000000050a2211a00000000000000000101000050b6a20d4f11000007000000c2010000270100009600000000000000ae2f5a0400000000ea7c14750000000004000000ffffffff000000000000000000000000000000000000000000000000000000000000000000000000000000000000000000000000bd9c628600000000ffffffffffffffff0400000000000000ffffffff00000000000000000000000019000000320f140400000000747c14040000000004000000ffffffff000000000000000000000000000000000000000000000000000000000000000000000000000000000000000000000000319f628600000000ffffffffffffffff0400000000000000ffffffff00000000000000000000000000007b4401000000a89664025111000050cbcc0fd0cbcc0f07000000070000000100000000000000000000000000000000000000080000000000000100000000000085440000854408000000000000000000000000000000000000000000000000000000000000000000803f0000000001000000f85663250457632504576325000000000000000050a2211a00000000000000000101000050b6a20d5011000008000000c2010000270100009600000005000000d605140400000000907e54040000000004000000ffffffff000000000000000000000000000000000000000000000000000000000000000000000000000000000000000000000000559e628600000000ffffffffffffffff040000000c000000ffffffff000000000000000000000000000000005a2d5a04000000001e7e14750000000004000000ffffffff000000000000000000000000000000000000000000000000000000000000000000000000000000000000000000000000c99e628600000000ffffffffffffffff0400000000000000ffffffff00000000000000000000000000c0814401000000a8966402521100001009cd0f9009cd0f00000000070000000100000000000000000000000000000000000000080000000000000100000000006089440060894409000000000000000000000000000000000000000000000000000000000000000000803f0000000001000000385663254456632544566325000000000000000050a2211a00000000000000000101000050b6a20d5111000009000000f40100004a010000a5000000000000007eca4904000000003a7914ea0000000004000000ffffffff000000000000000000000000000000000000000000000000000000000000000000000000000000000000000000000000ed99628600000000ffffffffffffffff0400000000000000ffffffff00000000000000000000000019000000c20b140400000000847814040000000004000000ffffffff0000000000000000000000000000000000000000000000000000000000000000000000000000000000000000000000006198628600000000ffffffffffffffff0400000000000000ffffffff0000000000000000000000000000864401000000a89664025311000050c6cc0f90c6cc0f0600000007000000010000000000000000000000000000000000000008000000000000010000000000c08f4400c08f440a000000000000000000000000000000000000000000000000000000000000000000803f0000000001000000885663259456632594566325000000000000000050a2211a00000000000000000101000050b6a20d521100000a000000260200006d010000b400000000000000e668790400000000a37b146f0000000004000000ffffffff000000000000000000000000000000000000000000000000000000000000000000000000000000000000000000000000859b628600000000ffffffffffffffff0400000000000000ffffffff000000000000000000000000190000006a081404000000002c7b14040000000004000000ffffffff000000000000000000000000000000000000000000000000000000000000000000000000000000000000000000000000f99b628600000000ffffffffffffffff0400000000000000ffffffff00000000000000000000000000408a4401000000a89664025411000010c9cc0f50c9cc0f0700000007000000010000000000000000000000000000000000000008000000000000010000000000809244008092440b000000000000000000000000000000000000000000000000000000000000000000803f0000000001000000085763251457632514576325000000000000000050a2211a00000000000000000101000050b6a20d531100000b000000260200006d010000b4000000000000000e697904000000004b7a146f0000000004000000ffffffff0000000000000000000000000000000000000000000000000000000000000000000000000000000000000000000000001d95628600000000ffffffffffffffff0400000000000000ffffffff000000000000000000000000190000009206140400000000d47514040000000004000000ffffffff0000000000000000000000000000000000000000000000000000000000000000000000000000000000000000000000009195628600000000ffffffffffffffff0400000000000000ffffffff00000000000000000000000000408e4401000000a896640255110000d0facc0f50fccc0f0000000007000000010000000000000000000000000000000000000008000000000000010000000000209944002099440c000000000000000000000000000000000000000000000000000000000000000000803f0000000000000000185763252457632524576325000000000000000050a2211a00000000000000000101000050b6a20d541100000c000000580200008b010000c800000009000000b6a7140400000000f07414010000000004000000ffffffff000000000000000000000000000000000000000000000000000000000000000000000000000000000000000000000000b594628600000000ffffffffffffffff0400000000000000ffffffff000000000000000000000000000000003a076904000000007f7414ec0000000004000000ffffffff0000000000000000000000000000000000000000000000000000000000000000000000000000000000000000000000002997628600000000ffffffffffffffff0400000000000000ffffffff00000000000000000000000000a0944401000000a8966402561100005011cd0f9011cd0f0600000007000000010000000000000000000000000000000000000008000000000000010000000000a09f4400a09f440d000000000000000000000000000000000000000000000000000000000000000000803f0000000000000000485663255456632554566325000000000000000050a2211a00000000000000000101000050b6a20d551100000d0000008a020000ae010000d700000000000000dea59804000000009c7614610000000004000000ffffffff0000000000000000000000000000000000000000000000000000000000000000000000000000000000000000000000004d96628600000000ffffffffffffffff0400000000000000ffffffff00000000000000000000000019000000a205140400000000e47614040000000004000000ffffffff000000000000000000000000000000000000000000000000000000000000000000000000000000000000000000000000c196628600000000ffffffffffffffff0400000000000000ffffffff00000000000000000000000000009b4401000000a89664025711000010facc0f50facc0f000000000700000001000000000000000000000000000000000000000800000000000001000000000040a6440040a6440e000000000000000000000000000000000000000000000000000000000000000000803f0000000000000000685263257452632574526325000000000000000050a2211a00000000000000000101000050b6a20d561100000e0000008a020000ae010000d70000000000000046a2980400000000047114610000000004000000ffffffff000000000000000000000000000000000000000000000000000000000000000000000000000000000000000000000000e591628600000000ffffffffffffffff0400000000000000ffffffff00000000000000000000000019000000ca031404000000008c7014040000000004000000ffffffff0000000000000000000000000000000000000000000000000000000000000000000000000000000000000000000000005990628600000000ffffffffffffffff0400000000000000ffffffff0000000000000000000000000060a14401000000a89664025811000050f3cc0f90f3cc0f070000000700000001000000000000000000000000000000000000000800000000000001000000000080ac440080ac440f000000000000000000000000000000000000000000000000000000000000000000803f0000000000000000a8536325b4536325b4536325000000000000000050a2211a00000000000000000101000050b6a20d571100000f000000bc020000cc010000e600000004000000ee90150400000000a87394080000000004000000ffffffff0000000000000000000000000000000000000000000000000000000000000000000000000000000000000000000000007d93628600000000ffffffffffffffff0400000000000000ffffffff000000000000000000000000000000007240880400000000307314e60000000004000000ffffffff000000000000000000000000000000000000000000000000000000000000000000000000000000000000000000000000f193628600000000ffffffffffffffff0400000000000000ffffffff0000000000000000000000000080a74401000000</t>
  </si>
  <si>
    <t>#97|CarDef_BMW_M3|4348454154454E47494E450300000038768D2700000000E8170000a896640259110000d0c3cc0f10c4cc0f00000000070000000100000000000000000000000000000000000000080000000000000100000000004063440040634401000000000000000000000000000000000000000000000000000000000000000000803f00000000040000002856632534566325345663250000000000000000d0a1211a000000000000000001010000d0b8f30dffffffff01000000fa000000a500000055000000000000003eb81b0400000000786b14790000000004000000ffffffff0000000000000000000000000000000000000000000000000000000000000000000000000000000000000000000000002d8a628600000000ffffffffffffffff0400000000000000ffffffff000000000000000000000000190000008219140400000000c46a14040000000004000000ffffffff000000000000000000000000000000000000000000000000000000000000000000000000000000000000000000000000a18a628600000000ffffffffffffffff0400000000000000ffffffff0000000000000000000000000040634400000000a89664025a11000010ffcc0fd0ffcc0f0700000007000000010000000000000000000000000000000000000008000000000000010000000000c06c4400c06c4402000000000000000000000000000000000000000000000000000000000000000000803f000000000400000098566325a4566325a45663250000000000000000d0a1211a000000000000000001010000d0b8f30d5911000002000000fa000000a50000005500000000000000a6b61b0400000000e06514790000000004000000ffffffff000000000000000000000000000000000000000000000000000000000000000000000000000000000000000000000000c585628600000000ffffffffffffffff0400000000000000ffffffff000000000000000000000000190000002a161404000000006c6514040000000004000000ffffffff0000000000000000000000000000000000000000000000000000000000000000000000000000000000000000000000003984628600000000ffffffffffffffff0400000000000000ffffffff0000000000000000000000000000684400000000a89664025b110000d0facc0f10fbcc0f00000000070000000100000000000000000000000000000000000000080000000000000100000000008071440080714403000000000000000000000000000000000000000000000000000000000000000000803f0000000004000000a8566325b4566325b45663250000000000000000d0a1211a000000000000000001010000d0b8f30d5a11000003000000fa000000a50000005500000000000000ceb41b0400000000886714790000000004000000ffffffff0000000000000000000000000000000000000000000000000000000000000000000000000000000000000000000000005d87628600000000ffffffffffffffff0400000000000000ffffffff000000000000000000000000190000005214140400000000146714040000000004000000ffffffff000000000000000000000000000000000000000000000000000000000000000000000000000000000000000000000000d187628600000000ffffffffffffffff0400000000000000ffffffff00000000000000000000000000c06c4401000000a89664025c11000050f3cc0f90f3cc0f06000000070000000100000000000000000000000000000000000000080000000000000100000000004076440040764404000000000000000000000000000000000000000000000000000000000000000000803f0000000002000000d8566325e4566325e45663250000000000000000d0a1211a000000000000000001010000d0b8f30d5b11000004000000fa000000a50000005500000005000000761d140400000000306654040000000004000000ffffffff000000000000000000000000000000000000000000000000000000000000000000000000000000000000000000000000f586628600000000ffffffffffffffff0400000002000000ffffffff00000000000000000000000000000000fab21b0400000000bc6114790000000004000000ffffffff0000000000000000000000000000000000000000000000000000000000000000000000000000000000000000000000006981628600000000ffffffffffffffff0400000000000000ffffffff0000000000000000000000000080714401000000a89664025d11000050f7cc0f90f7cc0f00000000070000000100000000000000000000000000000000000000080000000000000100000000000080440000804405000000000000000000000000000000000000000000000000000000000000000000803f0000000002000000b8566325c4566325c45663250000000000000000d0a1211a000000000000000001010000d0b8f30d5c110000050000002c010000c800000064000000000000009e530b0400000000d86014fe0000000004000000ffffffff0000000000000000000000000000000000000000000000000000000000000000000000000000000000000000000000008d80628600000000ffffffffffffffff0400000000000000ffffffff000000000000000000000000190000006213140400000000246014040000000004000000ffffffff0000000000000000000000000000000000000000000000000000000000000000000000000000000000000000000000000183628600000000ffffffffffffffff0400000000000000ffffffff0000000000000000000000000040764401000000a89664025e110000d001cd0f5002cd0f0000000007000000010000000000000000000000000000000000000008000000000000010000000000a0804400a0804406000000000000000000000000000000000000000000000000000000000000000000803f0000000002000000c8576325d4576325d45763250000000000000000d0a1211a000000000000000001010000d0b8f30d5d110000060000002c010000c8000000640000000000000006500b0400000000406314fe0000000004000000ffffffff0000000000000000000000000000000000000000000000000000000000000000000000000000000000000000000000002582628600000000ffffffffffffffff0400000000000000ffffffff000000000000000000000000190000008a11140400000000cc6214040000000004000000ffffffff0000000000000000000000000000000000000000000000000000000000000000000000000000000000000000000000009982628600000000ffffffffffffffff0400000000000000ffffffff00000000000000000000000000007b4401000000a89664025f11000090c1cc0fd0c1cc0f07000000070000000100000000000000000000000000000000000000080000000000000100000000002084440020844407000000000000000000000000000000000000000000000000000000000000000000803f00000000020000003857632544576325445763250000000000000000d0a1211a000000000000000001010000d0b8f30d5e110000070000002c010000c80000006400000000000000aeae0b0400000000e89d14fe0000000004000000ffffffff000000000000000000000000000000000000000000000000000000000000000000000000000000000000000000000000bd7d628600000000ffffffffffffffff0400000000000000ffffffff0000000000000000000000001900000032ee140400000000749d14040000000004000000ffffffff000000000000000000000000000000000000000000000000000000000000000000000000000000000000000000000000317c628600000000ffffffffffffffff0400000000000000ffffffff00000000000000000000000000e0804401000000a89664026011000050cbcc0f90cbcc0f06000000070000000100000000000000000000000000000000000000080000000000000100000000008087440080874408000000000000000000000000000000000000000000000000000000000000000000803f00000000010000001858632524586325245863250000000000000000d0a1211a000000000000000001010000d0b8f30d5f110000080000002c010000c80000006400000005000000d6e4140400000000909f54040000000004000000ffffffff000000000000000000000000000000000000000000000000000000000000000000000000000000000000000000000000557f628600000000ffffffffffffffff040000000c000000ffffffff000000000000000000000000000000005aac0b04000000001c9f14fe0000000004000000ffffffff000000000000000000000000000000000000000000000000000000000000000000000000000000000000000000000000c97f628600000000ffffffffffffffff0400000000000000ffffffff0000000000000000000000000040844401000000a8966402611100001009cd0f9009cd0f0000000007000000010000000000000000000000000000000000000008000000000000010000000000008b4400008b4409000000000000000000000000000000000000000000000000000000000000000000803f0000000001000000d8576325e4576325e45763250000000000000000d0a1211a000000000000000001010000d0b8f30d60110000090000005e010000e600000073000000000000007e0d3a0400000000399e14730000000004000000ffffffff000000000000000000000000000000000000000000000000000000000000000000000000000000000000000000000000ed7e628600000000ffffffffffffffff0400000000000000ffffffff00000000000000000000000019000000c2ea140400000000849914040000000004000000ffffffff0000000000000000000000000000000000000000000000000000000000000000000000000000000000000000000000006179628600000000ffffffffffffffff0400000000000000ffffffff00000000000000000000000000a0874401000000a896640262110000100ecd0f100fcd0f0700000007000000010000000000000000000000000000000000000008000000000000010000000000809044008090440a000000000000000000000000000000000000000000000000000000000000000000803f00000000010000002857632534576325345763250000000000000000d0a1211a000000000000000001010000d0b8f30d611100000a0000005e010000e60000007300000000000000e60b3a0400000000a19814730000000004000000ffffffff0000000000000000000000000000000000000000000000000000000000000000000000000000000000000000000000008578628600000000ffffffffffffffff0400000000000000ffffffff000000000000000000000000190000006aeb1404000000002c9814040000000004000000ffffffff000000000000000000000000000000000000000000000000000000000000000000000000000000000000000000000000f978628600000000ffffffffffffffff0400000000000000ffffffff00000000000000000000000000008b4401000000a8966402631100005011cd0f9011cd0f0000000007000000010000000000000000000000000000000000000008000000000000010000000000c0924400c092440b000000000000000000000000000000000000000000000000000000000000000000803f00000000010000004857632554576325545763250000000000000000d0a1211a000000000000000001010000d0b8f30d621100000b0000005e010000e600000073000000000000000e083a0400000000499b14730000000004000000ffffffff0000000000000000000000000000000000000000000000000000000000000000000000000000000000000000000000001d7a628600000000ffffffffffffffff0400000000000000ffffffff0000000000000000000000001900000092e9140400000000d49a14040000000004000000ffffffff000000000000000000000000000000000000000000000000000000000000000000000000000000000000000000000000917a628600000000ffffffffffffffff0400000000000000ffffffff00000000000000000000000000808e4401000000a89664026411000010facc0f50facc0f0600000007000000010000000000000000000000000000000000000008000000000000010000000000609944006099440c000000000000000000000000000000000000000000000000000000000000000000803f00000000000000005857632564576325645763250000000000000000d0a1211a000000000000000001010000d0b8f30d631100000c0000005e010000e60000007300000009000000b6b6140400000000f09594060000000004000000ffffffff000000000000000000000000000000000000000000000000000000000000000000000000000000000000000000000000b575628600000000ffffffffffffffff0400000000000000ffffffff000000000000000000000000000000003a063a04000000007d9514730000000004000000ffffffff0000000000000000000000000000000000000000000000000000000000000000000000000000000000000000000000002974628600000000ffffffffffffffff0400000000000000ffffffff00000000000000000000000000e0944401000000a89664026511000050c6cc0fd0c6cc0f0000000007000000010000000000000000000000000000000000000008000000000000010000000000e09f4400e09f440d000000000000000000000000000000000000000000000000000000000000000000803f0000000000000000a8576325b4576325b45763250000000000000000d0a1211a000000000000000001010000d0b8f30d641100000d00000090010000090100008200000000000000de642a0400000000999714f00000000004000000ffffffff0000000000000000000000000000000000000000000000000000000000000000000000000000000000000000000000004d77628600000000ffffffffffffffff0400000000000000ffffffff00000000000000000000000019000000a2e4140400000000e49714040000000004000000ffffffff000000000000000000000000000000000000000000000000000000000000000000000000000000000000000000000000c177628600000000ffffffffffffffff0400000000000000ffffffff00000000000000000000000000409b4401000000a89664026611000010c9cc0f50c9cc0f000000000700000001000000000000000000000000000000000000000800000000000001000000000080a6440080a6440e000000000000000000000000000000000000000000000000000000000000000000803f0000000000000000b8536325c4536325c45363250000000000000000d0a1211a000000000000000001010000d0b8f30d651100000e0000009001000009010000820000000000000046652a0400000000019614f00000000004000000ffffffff000000000000000000000000000000000000000000000000000000000000000000000000000000000000000000000000e576628600000000ffffffffffffffff0400000000000000ffffffff00000000000000000000000019000000cae21404000000008c9114040000000004000000ffffffff0000000000000000000000000000000000000000000000000000000000000000000000000000000000000000000000005971628600000000ffffffffffffffff0400000000000000ffffffff00000000000000000000000000a0a14401000000a896640267110000d0c3cc0f90c4cc0f0700000007000000010000000000000000000000000000000000000008000000000000010000000000e0ac4400e0ac440f000000000000000000000000000000000000000000000000000000000000000000803f00000000000000005854632564546325645463250000000000000000d0a1211a000000000000000001010000d0b8f30d661100000f00000090010000090100008200000004000000ee73150400000000a89094080000000004000000ffffffff0000000000000000000000000000000000000000000000000000000000000000000000000000000000000000000000007d70628600000000ffffffffffffffff0400000000000000ffffffff0000000000000000000000000000000072632a0400000000359014f00000000004000000ffffffff000000000000000000000000000000000000000000000000000000000000000000000000000000000000000000000000f170628600000000ffffffffffffffff0400000000000000ffffffff00000000000000000000000000e0a74401000000</t>
  </si>
  <si>
    <t>#98|CarDef_BMW_M1|4348454154454E47494E450300000038958D2700000000E8170000a89664026811000050f7cc0f90f7cc0f0000000007000000010000000000000000000000000000000000000008000000000000010000000000806e4400806e4401000000000000000000000000000000000000000000000000000000000000000000803f00000000040000006856632574566325745663250000000000000000d0a2211a00000000000000000101000050b7f30dffffffff01000000fa000000a500000055000000000000003e5b1b0400000000788814790000000004000000ffffffff0000000000000000000000000000000000000000000000000000000000000000000000000000000000000000000000002d6b628600000000ffffffffffffffff0400000000000000ffffffff0000000000000000000000001900000082f8140400000000c48b14040000000004000000ffffffff000000000000000000000000000000000000000000000000000000000000000000000000000000000000000000000000a16b628600000000ffffffffffffffff0400000000000000ffffffff00000000000000000000000000806e4400000000a89664026911000050f3cc0fd0f3cc0f06000000070000000100000000000000000000000000000000000000080000000000000100000000008079440080794402000000000000000000000000000000000000000000000000000000000000000000803f0000000004000000b8576325c4576325c45763250000000000000000d0a2211a00000000000000000101000050b7f30d6811000002000000fa000000a50000005500000000000000a6591b0400000000e08a14790000000004000000ffffffff000000000000000000000000000000000000000000000000000000000000000000000000000000000000000000000000c56a628600000000ffffffffffffffff0400000000000000ffffffff000000000000000000000000190000002af91404000000006c8a14040000000004000000ffffffff0000000000000000000000000000000000000000000000000000000000000000000000000000000000000000000000003965628600000000ffffffffffffffff0400000000000000ffffffff0000000000000000000000000080744400000000a89664026a11000090c1cc0fd0c1cc0f0000000007000000010000000000000000000000000000000000000008000000000000010000000000807f4400807f4403000000000000000000000000000000000000000000000000000000000000000000803f00000000040000006857632574576325745763250000000000000000d0a2211a00000000000000000101000050b7f30d6911000003000000fa000000a50000005500000000000000ce571b0400000000888414790000000004000000ffffffff0000000000000000000000000000000000000000000000000000000000000000000000000000000000000000000000005d64628600000000ffffffffffffffff0400000000000000ffffffff0000000000000000000000001900000052f7140400000000148414040000000004000000ffffffff000000000000000000000000000000000000000000000000000000000000000000000000000000000000000000000000d164628600000000ffffffffffffffff0400000000000000ffffffff00000000000000000000000000807a4401000000a89664026b110000d0c3cc0f10c4cc0f0000000007000000010000000000000000000000000000000000000008000000000000010000000000e0824400e0824404000000000000000000000000000000000000000000000000000000000000000000803f00000000020000000858632514586325145863250000000000000000d0a2211a00000000000000000101000050b7f30d6a110000040000002c010000c8000000640000000500000076fc140400000000308754040000000004000000ffffffff000000000000000000000000000000000000000000000000000000000000000000000000000000000000000000000000f567628600000000ffffffffffffffff0400000002000000ffffffff00000000000000000000000000000000fab50b0400000000bc8614fe0000000004000000ffffffff0000000000000000000000000000000000000000000000000000000000000000000000000000000000000000000000006966628600000000ffffffffffffffff0400000000000000ffffffff0000000000000000000000000040804401000000a89664026c110000d001cd0f5002cd0f07000000070000000100000000000000000000000000000000000000080000000000000100000000008088440080884405000000000000000000000000000000000000000000000000000000000000000000803f00000000020000007857632584576325845763250000000000000000d0a2211a00000000000000000101000050b7f30d6b110000050000002c010000c800000064000000000000009eb20b0400000000d88114fe0000000004000000ffffffff0000000000000000000000000000000000000000000000000000000000000000000000000000000000000000000000008d61628600000000ffffffffffffffff0400000000000000ffffffff0000000000000000000000001900000062f2140400000000248114040000000004000000ffffffff0000000000000000000000000000000000000000000000000000000000000000000000000000000000000000000000000160628600000000ffffffffffffffff0400000000000000ffffffff0000000000000000000000000040834401000000a89664026d11000010ffcc0f1000cd0f00000000070000000100000000000000000000000000000000000000080000000000000100000000006089440060894406000000000000000000000000000000000000000000000000000000000000000000803f00000000020000003858632544586325445863250000000000000000d0a2211a00000000000000000101000050b7f30d6c110000060000002c010000c8000000640000000000000006b30b0400000000408014fe0000000004000000ffffffff0000000000000000000000000000000000000000000000000000000000000000000000000000000000000000000000002563628600000000ffffffffffffffff0400000000000000ffffffff000000000000000000000000190000008af0140400000000cc8314040000000004000000ffffffff0000000000000000000000000000000000000000000000000000000000000000000000000000000000000000000000009963628600000000ffffffffffffffff0400000000000000ffffffff0000000000000000000000000000864401000000a89664026e1100005011cd0fd011cd0f0000000007000000010000000000000000000000000000000000000008000000000000010000000000c08d4400c08d4407000000000000000000000000000000000000000000000000000000000000000000803f00000000020000005858632564586325645863250000000000000000d0a2211a00000000000000000101000050b7f30d6d110000070000005e010000e60000007300000000000000ae113a0400000000e98214730000000004000000ffffffff000000000000000000000000000000000000000000000000000000000000000000000000000000000000000000000000bd62628600000000ffffffffffffffff0400000000000000ffffffff0000000000000000000000001900000032f1140400000000748214040000000004000000ffffffff000000000000000000000000000000000000000000000000000000000000000000000000000000000000000000000000315d628600000000ffffffffffffffff0400000000000000ffffffff00000000000000000000000000408a4401000000a89664026f1100001009cd0f5009cd0f07000000070000000100000000000000000000000000000000000000080000000000000100000000002092440020924408000000000000000000000000000000000000000000000000000000000000000000803f00000000010000002858632534586325345863250000000000000000d0a2211a00000000000000000101000050b7f30d6e110000080000005e010000e60000007300000005000000d6c714040000000090bc54040000000004000000ffffffff000000000000000000000000000000000000000000000000000000000000000000000000000000000000000000000000555c628600000000ffffffffffffffff040000000e000000ffffffff000000000000000000000000000000005a2f3a04000000001dbc14730000000004000000ffffffff000000000000000000000000000000000000000000000000000000000000000000000000000000000000000000000000c95c628600000000ffffffffffffffff0400000000000000ffffffff00000000000000000000000000808e4401000000a896640270110000d0facc0fd0fbcc0f00000000070000000100000000000000000000000000000000000000080000000000000100000000006096440060964409000000000000000000000000000000000000000000000000000000000000000000803f0000000001000000b8586325c4586325c45863250000000000000000d0a2211a00000000000000000101000050b7f30d6f110000090000005e010000e600000073000000000000007e2c3a040000000039bf14730000000004000000ffffffff000000000000000000000000000000000000000000000000000000000000000000000000000000000000000000000000ed5f628600000000ffffffffffffffff0400000000000000ffffffff00000000000000000000000019000000c2cd14040000000084be14040000000004000000ffffffff000000000000000000000000000000000000000000000000000000000000000000000000000000000000000000000000615e628600000000ffffffffffffffff0400000000000000ffffffff00000000000000000000000000c0924401000000a89664027111000050c6cc0f90c6cc0f0600000007000000010000000000000000000000000000000000000008000000000000010000000000009d4400009d440a000000000000000000000000000000000000000000000000000000000000000000803f0000000001000000f858632504596325045963250000000000000000d0a2211a00000000000000000101000050b7f30d701100000a00000090010000090100008200000000000000e64a2a0400000000a1b914f00000000004000000ffffffff0000000000000000000000000000000000000000000000000000000000000000000000000000000000000000000000008559628600000000ffffffffffffffff0400000000000000ffffffff000000000000000000000000190000006aca1404000000002cb914040000000004000000ffffffff000000000000000000000000000000000000000000000000000000000000000000000000000000000000000000000000f959628600000000ffffffffffffffff0400000000000000ffffffff0000000000000000000000000000974401000000a89664027211000050cbcc0f90cbcc0f0700000007000000010000000000000000000000000000000000000008000000000000010000000000a09f4400a09f440b000000000000000000000000000000000000000000000000000000000000000000803f00000000010000000859632514596325145963250000000000000000d0a2211a00000000000000000101000050b7f30d711100000b000000900100000901000082000000000000000e4b2a040000000049b814f00000000004000000ffffffff0000000000000000000000000000000000000000000000000000000000000000000000000000000000000000000000001d5b628600000000ffffffffffffffff0400000000000000ffffffff0000000000000000000000001900000092c8140400000000d4bb14040000000004000000ffffffff000000000000000000000000000000000000000000000000000000000000000000000000000000000000000000000000915b628600000000ffffffffffffffff0400000000000000ffffffff00000000000000000000000000009b4401000000a89664027311000010c9cc0f90c9cc0f000000000700000001000000000000000000000000000000000000000800000000000001000000000040a7440040a7440c000000000000000000000000000000000000000000000000000000000000000000803f00000000000000001859632524596325245963250000000000000000d0a2211a00000000000000000101000050b7f30d721100000c00000090010000090100008200000009000000b699140400000000f0ba94060000000004000000ffffffff000000000000000000000000000000000000000000000000000000000000000000000000000000000000000000000000b55a628600000000ffffffffffffffff0400000000000000ffffffff000000000000000000000000000000003a492a04000000007dba14f00000000004000000ffffffff0000000000000000000000000000000000000000000000000000000000000000000000000000000000000000000000002955628600000000ffffffffffffffff0400000000000000ffffffff0000000000000000000000000060a24401000000a896640274110000100ecd0f500ecd0f0000000007000000010000000000000000000000000000000000000008000000000000010000000000e0ae4400e0ae440d000000000000000000000000000000000000000000000000000000000000000000803f00000000000000006858632574586325745863250000000000000000d0a2211a00000000000000000101000050b7f30d731100000d000000c2010000270100009600000000000000dee75a04000000009ab414750000000004000000ffffffff0000000000000000000000000000000000000000000000000000000000000000000000000000000000000000000000004d54628600000000ffffffffffffffff0400000000000000ffffffff00000000000000000000000019000000a2c7140400000000e4b414040000000004000000ffffffff000000000000000000000000000000000000000000000000000000000000000000000000000000000000000000000000c154628600000000ffffffffffffffff0400000000000000ffffffff00000000000000000000000000c0a94401000000a89664027511000050f3cc0f90f3cc0f060000000700000001000000000000000000000000000000000000000800000000000001000000000080b6440080b6440e000000000000000000000000000000000000000000000000000000000000000000803f0000000000000000f854632504556325045563250000000000000000d0a2211a00000000000000000101000050b7f30d741100000e000000c201000027010000960000000000000046e45a040000000002b714750000000004000000ffffffff000000000000000000000000000000000000000000000000000000000000000000000000000000000000000000000000e557628600000000ffffffffffffffff0400000000000000ffffffff00000000000000000000000019000000cac51404000000008cb614040000000004000000ffffffff0000000000000000000000000000000000000000000000000000000000000000000000000000000000000000000000005956628600000000ffffffffffffffff0400000000000000ffffffff0000000000000000000000000020b14401000000a89664027611000010facc0f90facc0f0700000007000000010000000000000000000000000000000000000008000000000000010000000000e0bd4400e0bd440f000000000000000000000000000000000000000000000000000000000000000000803f0000000000000000f855632504566325045663250000000000000000d0a2211a00000000000000000101000050b7f30d751100000f000000c2010000270100009600000004000000eee2170400000000a8b1141d0000000004000000ffffffff0000000000000000000000000000000000000000000000000000000000000000000000000000000000000000000000007d51628600000000ffffffffffffffff0400000000000000ffffffff0000000000000000000000000000000072e25a040000000036b114750000000004000000ffffffff000000000000000000000000000000000000000000000000000000000000000000000000000000000000000000000000f151628600000000ffffffffffffffff0400000000000000ffffffff0000000000000000000000000060b84401000000</t>
  </si>
  <si>
    <t>#99|CarDef_VolkswagenGolfDesignVisionGTI|4348454154454E47494E450300000038118E2700000000E8170000a896640277110000d0facc0f50fbcc0f000000000700000001000000000000000000000000000000000000000800000000000001000000000080a0440080a04401000000000000000000000000000000000000000000000000000000000000000000803f000000000400000098576325a4576325a4576325000000000000000050a1211a000000000000000001010000d0d0c90fffffffff01000000fa000000a500000055000000000000003edf180400000000780c17790000000004000000ffffffff0000000000000000000000000000000000000000000000000000000000000000000000000000000000000000000000002def618600000000ffffffffffffffff0400000000000000ffffffff00000000000000000000000019000000827c170400000000c40f17040000000004000000ffffffff000000000000000000000000000000000000000000000000000000000000000000000000000000000000000000000000a1ef618600000000ffffffffffffffff0400000000000000ffffffff0000000000000000000000000080a04400000000a89664027811000010ffcc0f90ffcc0f000000000700000001000000000000000000000000000000000000000800000000000001000000000020a5440020a54402000000000000000000000000000000000000000000000000000000000000000000803f0000000004000000a8586325b4586325b4586325000000000000000050a1211a000000000000000001010000d0d0c90f7711000002000000fa000000a50000005500000000000000a6dd180400000000e00e17790000000004000000ffffffff000000000000000000000000000000000000000000000000000000000000000000000000000000000000000000000000c5ee618600000000ffffffffffffffff0400000000000000ffffffff000000000000000000000000190000002a7d1704000000006c0e17040000000004000000ffffffff00000000000000000000000000000000000000000000000000000000000000000000000000000000000000000000000039e9618600000000ffffffffffffffff0400000000000000ffffffff00000000000000000000000000e0a14400000000a89664027911000050f7cc0f90f7cc0f070000000700000001000000000000000000000000000000000000000800000000000001000000000080a6440080a64403000000000000000000000000000000000000000000000000000000000000000000803f0000000004000000885863259458632594586325000000000000000050a1211a000000000000000001010000d0d0c90f78110000030000002c010000c80000006400000000000000ce3b080400000000880817fe0000000004000000ffffffff0000000000000000000000000000000000000000000000000000000000000000000000000000000000000000000000005de8618600000000ffffffffffffffff0400000000000000ffffffff00000000000000000000000019000000527b170400000000140817040000000004000000ffffffff000000000000000000000000000000000000000000000000000000000000000000000000000000000000000000000000d1e8618600000000ffffffffffffffff0400000000000000ffffffff0000000000000000000000000040a34401000000a89664027a110000d0c3cc0f10c4cc0f0000000007000000010000000000000000000000000000000000000008000000000000010000000000e0a74400e0a74404000000000000000000000000000000000000000000000000000000000000000000803f0000000002000000785863258458632584586325000000000000000050a1211a000000000000000001010000d0d0c90f79110000040000002c010000c800000064000000050000007670170400000000300b57040000000004000000ffffffff000000000000000000000000000000000000000000000000000000000000000000000000000000000000000000000000f5eb618600000000ffffffffffffffff0400000002000000ffffffff00000000000000000000000000000000fa39080400000000bc0a17fe0000000004000000ffffffff00000000000000000000000000000000000000000000000000000000000000000000000000000000000000000000000069ea618600000000ffffffffffffffff0400000000000000ffffffff00000000000000000000000000a0a44401000000a89664027b11000050f3cc0f90f3cc0f0000000007000000010000000000000000000000000000000000000008000000000000010000000000a0ac4400a0ac4405000000000000000000000000000000000000000000000000000000000000000000803f000000000200000098586325a4586325a4586325000000000000000050a1211a000000000000000001010000d0d0c90f7a110000050000005e010000e600000073000000000000009e96390400000000d90517730000000004000000ffffffff0000000000000000000000000000000000000000000000000000000000000000000000000000000000000000000000008de5618600000000ffffffffffffffff0400000000000000ffffffff000000000000000000000000190000006276170400000000240517040000000004000000ffffffff00000000000000000000000000000000000000000000000000000000000000000000000000000000000000000000000001e4618600000000ffffffffffffffff0400000000000000ffffffff0000000000000000000000000000a64401000000a89664027c11000090c1cc0f10c2cc0f000000000700000001000000000000000000000000000000000000000800000000000001000000000060ab440060ab4406000000000000000000000000000000000000000000000000000000000000000000803f0000000002000000685963257459632574596325000000000000000050a1211a000000000000000001010000d0d0c90f7b110000060000005e010000e600000073000000000000000697390400000000410417730000000004000000ffffffff00000000000000000000000000000000000000000000000000000000000000000000000000000000000000000000000025e7618600000000ffffffffffffffff0400000000000000ffffffff000000000000000000000000190000008a74170400000000cc0717040000000004000000ffffffff00000000000000000000000000000000000000000000000000000000000000000000000000000000000000000000000099e7618600000000ffffffffffffffff0400000000000000ffffffff0000000000000000000000000040a74401000000a89664027d11000010c9cc0f50c9cc0f070000000700000001000000000000000000000000000000000000000800000000000001000000000060ad440060ad4407000000000000000000000000000000000000000000000000000000000000000000803f0000000002000000f8596325045a6325045a6325000000000000000050a1211a000000000000000001010000d0d0c90f7c110000070000005e010000e60000007300000000000000ae95390400000000e90617730000000004000000ffffffff000000000000000000000000000000000000000000000000000000000000000000000000000000000000000000000000bde6618600000000ffffffffffffffff0400000000000000ffffffff000000000000000000000000190000003275170400000000740617040000000004000000ffffffff00000000000000000000000000000000000000000000000000000000000000000000000000000000000000000000000031e1618600000000ffffffffffffffff0400000000000000ffffffff0000000000000000000000000020a94401000000a89664027e1100001009cd0f9009cd0f060000000700000001000000000000000000000000000000000000000800000000000001000000000040af440040af4408000000000000000000000000000000000000000000000000000000000000000000803f0000000001000000085a6325145a6325145a6325000000000000000050a1211a000000000000000001010000d0d0c90f7d1100000800000090010000090100008200000005000000d67b170400000000900057040000000004000000ffffffff00000000000000000000000000000000000000000000000000000000000000000000000000000000000000000000000055e0618600000000ffffffffffffffff040000000e000000ffffffff000000000000000000000000000000005af32904000000001d0017f00000000004000000ffffffff000000000000000000000000000000000000000000000000000000000000000000000000000000000000000000000000c9e0618600000000ffffffffffffffff0400000000000000ffffffff0000000000000000000000000000ab4401000000a89664027f110000d001cd0f1002cd0f000000000700000001000000000000000000000000000000000000000800000000000001000000000040b1440040b14409000000000000000000000000000000000000000000000000000000000000000000803f000000000100000098596325a4596325a4596325000000000000000050a1211a000000000000000001010000d0d0c90f7e11000009000000900100000901000082000000000000007ef0290400000000390317f00000000004000000ffffffff000000000000000000000000000000000000000000000000000000000000000000000000000000000000000000000000ede3618600000000ffffffffffffffff0400000000000000ffffffff00000000000000000000000019000000c271170400000000840217040000000004000000ffffffff00000000000000000000000000000000000000000000000000000000000000000000000000000000000000000000000061e2618600000000ffffffffffffffff0400000000000000ffffffff00000000000000000000000000e0ac4401000000a89664028011000050cbcc0f90cbcc0f0000000007000000010000000000000000000000000000000000000008000000000000010000000000c0b54400c0b5440a000000000000000000000000000000000000000000000000000000000000000000803f0000000001000000a8596325b4596325b4596325000000000000000050a1211a000000000000000001010000d0d0c90f7f1100000a000000c2010000270100009600000000000000e66e590400000000a23d17750000000004000000ffffffff00000000000000000000000000000000000000000000000000000000000000000000000000000000000000000000000085dd618600000000ffffffffffffffff0400000000000000ffffffff000000000000000000000000190000006a4e1704000000002c3d17040000000004000000ffffffff000000000000000000000000000000000000000000000000000000000000000000000000000000000000000000000000f9dd618600000000ffffffffffffffff0400000000000000ffffffff00000000000000000000000000c0ae4401000000a896640281110000100ecd0f900ecd0f070000000700000001000000000000000000000000000000000000000800000000000001000000000000b6440000b6440b000000000000000000000000000000000000000000000000000000000000000000803f0000000001000000285963253459632534596325000000000000000050a1211a000000000000000001010000d0d0c90f801100000b000000c20100002701000096000000000000000e6f5904000000004a3c17750000000004000000ffffffff0000000000000000000000000000000000000000000000000000000000000000000000000000000000000000000000001ddf618600000000ffffffffffffffff0400000000000000ffffffff00000000000000000000000019000000924c170400000000d43f17040000000004000000ffffffff00000000000000000000000000000000000000000000000000000000000000000000000000000000000000000000000091df618600000000ffffffffffffffff0400000000000000ffffffff00000000000000000000000000c0b04401000000a8966402821100005011cd0f9011cd0f000000000700000001000000000000000000000000000000000000000800000000000001000000000000ba440000ba440c000000000000000000000000000000000000000000000000000000000000000000803f0000000000000000b8596325c4596325c4596325000000000000000050a1211a000000000000000001010000d0d0c90f811100000c000000c2010000270100009600000009000000b635170400000000f03ed7070000000004000000ffffffff000000000000000000000000000000000000000000000000000000000000000000000000000000000000000000000000b5de618600000000ffffffffffffffff0400000000000000ffffffff000000000000000000000000000000003a6d5904000000007e3e17750000000004000000ffffffff00000000000000000000000000000000000000000000000000000000000000000000000000000000000000000000000029d9618600000000ffffffffffffffff0400000000000000ffffffff00000000000000000000000000a0b44401000000a89664028311000050c6cc0f90c6cc0f000000000700000001000000000000000000000000000000000000000800000000000001000000000000be440000be440d000000000000000000000000000000000000000000000000000000000000000000803f0000000000000000c8596325d4596325d4596325000000000000000050a1211a000000000000000001010000d0d0c90f821100000d000000f40100004a010000a500000000000000de8b4a04000000009a3817ea0000000004000000ffffffff0000000000000000000000000000000000000000000000000000000000000000000000000000000000000000000000004dd8618600000000ffffffffffffffff0400000000000000ffffffff00000000000000000000000019000000a24b170400000000e43817040000000004000000ffffffff000000000000000000000000000000000000000000000000000000000000000000000000000000000000000000000000c1d8618600000000ffffffffffffffff0400000000000000ffffffff0000000000000000000000000080b84401000000a896640284110000d0facc0f50fccc0f060000000700000001000000000000000000000000000000000000000800000000000001000000000000c2440000c2440e000000000000000000000000000000000000000000000000000000000000000000803f0000000000000000085663251456632514566325000000000000000050a1211a000000000000000001010000d0d0c90f831100000e000000f40100004a010000a50000000000000046884a0400000000023b17ea0000000004000000ffffffff000000000000000000000000000000000000000000000000000000000000000000000000000000000000000000000000e5db618600000000ffffffffffffffff0400000000000000ffffffff00000000000000000000000019000000ca491704000000008c3a17040000000004000000ffffffff00000000000000000000000000000000000000000000000000000000000000000000000000000000000000000000000059da618600000000ffffffffffffffff0400000000000000ffffffff0000000000000000000000000060bc4401000000a89664028511000010facc0f90facc0f070000000700000001000000000000000000000000000000000000000800000000000001000000000020c6440020c6440f000000000000000000000000000000000000000000000000000000000000000000803f0000000000000000585663256456632564566325000000000000000050a1211a000000000000000001010000d0d0c90f841100000f000000260200006d010000b400000004000000ee66140400000000a835171d0000000004000000ffffffff0000000000000000000000000000000000000000000000000000000000000000000000000000000000000000000000007dd5618600000000ffffffffffffffff0400000000000000ffffffff0000000000000000000000000000000072267a04000000003735176f0000000004000000ffffffff000000000000000000000000000000000000000000000000000000000000000000000000000000000000000000000000f1d5618600000000ffffffffffffffff0400000000000000ffffffff0000000000000000000000000060c04401000000</t>
  </si>
  <si>
    <t>#100|CarDef_Audi_R8_LMSUltra|4348454154454E47494E450300000038D38D2700000000E8170000a896640286110000d001cd0f1002cd0f000000000700000001000000000000000000000000000000000000000800000000000001000000000080a0440080a04401000000000000000000000000000000000000000000000000000000000000000000803f0000000004000000d8586325e4586325e4586325000000000000000090a1211a00000000000000000101000050f6f30dffffffff01000000fa000000a500000055000000000000003e1d1b040000000078ce14790000000004000000ffffffff0000000000000000000000000000000000000000000000000000000000000000000000000000000000000000000000002d29628600000000ffffffffffffffff0400000000000000ffffffff0000000000000000000000001900000082ba140400000000c4c914040000000004000000ffffffff000000000000000000000000000000000000000000000000000000000000000000000000000000000000000000000000a129628600000000ffffffffffffffff0400000000000000ffffffff0000000000000000000000000080a04400000000a89664028711000050c6cc0f90c6cc0f000000000700000001000000000000000000000000000000000000000800000000000001000000000060a5440060a54402000000000000000000000000000000000000000000000000000000000000000000803f0000000004000000585963256459632564596325000000000000000090a1211a00000000000000000101000050f6f30d8611000002000000fa000000a50000005500000000000000a61b1b0400000000e0c814790000000004000000ffffffff000000000000000000000000000000000000000000000000000000000000000000000000000000000000000000000000c528628600000000ffffffffffffffff0400000000000000ffffffff000000000000000000000000190000002abb1404000000006cc814040000000004000000ffffffff000000000000000000000000000000000000000000000000000000000000000000000000000000000000000000000000392b628600000000ffffffffffffffff0400000000000000ffffffff0000000000000000000000000020a24400000000a89664028811000050f3cc0fd0f3cc0f000000000700000001000000000000000000000000000000000000000800000000000001000000000000a7440000a74403000000000000000000000000000000000000000000000000000000000000000000803f0000000004000000785963258459632584596325000000000000000090a1211a00000000000000000101000050f6f30d87110000030000002c010000c80000006400000000000000cef90b040000000088ca14fe0000000004000000ffffffff0000000000000000000000000000000000000000000000000000000000000000000000000000000000000000000000005d2a628600000000ffffffffffffffff0400000000000000ffffffff0000000000000000000000001900000052b914040000000014ca14040000000004000000ffffffff000000000000000000000000000000000000000000000000000000000000000000000000000000000000000000000000d12a628600000000ffffffffffffffff0400000000000000ffffffff00000000000000000000000000c0a34401000000a896640289110000d0c3cc0f50c4cc0f0600000007000000010000000000000000000000000000000000000008000000000000010000000000a0a84400a0a84404000000000000000000000000000000000000000000000000000000000000000000803f0000000002000000d8596325e4596325e4596325000000000000000090a1211a00000000000000000101000050f6f30d88110000040000002c010000c8000000640000000500000076be14040000000030c554040000000004000000ffffffff000000000000000000000000000000000000000000000000000000000000000000000000000000000000000000000000f525628600000000ffffffffffffffff0400000001000000ffffffff00000000000000000000000000000000faf70b0400000000bcc414fe0000000004000000ffffffff0000000000000000000000000000000000000000000000000000000000000000000000000000000000000000000000006924628600000000ffffffffffffffff0400000000000000ffffffff0000000000000000000000000060a54401000000a89664028a11000010ffcc0f50ffcc0f0000000007000000010000000000000000000000000000000000000008000000000000010000000000a0ad4400a0ad4405000000000000000000000000000000000000000000000000000000000000000000803f0000000002000000185a6325245a6325245a6325000000000000000090a1211a00000000000000000101000050f6f30d89110000050000005e010000e600000073000000000000009e543a0400000000d9c714730000000004000000ffffffff0000000000000000000000000000000000000000000000000000000000000000000000000000000000000000000000008d27628600000000ffffffffffffffff0400000000000000ffffffff0000000000000000000000001900000062b414040000000024c714040000000004000000ffffffff0000000000000000000000000000000000000000000000000000000000000000000000000000000000000000000000000126628600000000ffffffffffffffff0400000000000000ffffffff0000000000000000000000000000a74401000000a89664028b110000d0facc0fd0fbcc0f000000000700000001000000000000000000000000000000000000000800000000000001000000000020ad440020ad4406000000000000000000000000000000000000000000000000000000000000000000803f0000000002000000085b6325145b6325145b6325000000000000000090a1211a00000000000000000101000050f6f30d8a110000060000005e010000e6000000730000000000000006553a040000000041c614730000000004000000ffffffff0000000000000000000000000000000000000000000000000000000000000000000000000000000000000000000000002521628600000000ffffffffffffffff0400000000000000ffffffff000000000000000000000000190000008ab2140400000000ccc114040000000004000000ffffffff0000000000000000000000000000000000000000000000000000000000000000000000000000000000000000000000009921628600000000ffffffffffffffff0400000000000000ffffffff00000000000000000000000000e0a84401000000a89664028c1100005011cd0f9011cd0f070000000700000001000000000000000000000000000000000000000800000000000001000000000080af440080af4407000000000000000000000000000000000000000000000000000000000000000000803f0000000002000000485a6325545a6325545a6325000000000000000090a1211a00000000000000000101000050f6f30d8b1100000700000090010000090100008200000000000000ae332a0400000000e9c014f00000000004000000ffffffff000000000000000000000000000000000000000000000000000000000000000000000000000000000000000000000000bd20628600000000ffffffffffffffff0400000000000000ffffffff0000000000000000000000001900000032b314040000000074c014040000000004000000ffffffff0000000000000000000000000000000000000000000000000000000000000000000000000000000000000000000000003123628600000000ffffffffffffffff0400000000000000ffffffff0000000000000000000000000040ab4401000000a89664028d11000050c6cc0fd0c6cc0f060000000700000001000000000000000000000000000000000000000800000000000001000000000000b2440000b24408000000000000000000000000000000000000000000000000000000000000000000803f0000000001000000585a6325645a6325645a6325000000000000000090a1211a00000000000000000101000050f6f30d8c1100000800000090010000090100008200000005000000d6b914040000000090c254040000000004000000ffffffff0000000000000000000000000000000000000000000000000000000000000000000000000000000000000000000000005522628600000000ffffffffffffffff040000000e000000ffffffff000000000000000000000000000000005a312a04000000001dc214f00000000004000000ffffffff000000000000000000000000000000000000000000000000000000000000000000000000000000000000000000000000c922628600000000ffffffffffffffff0400000000000000ffffffff00000000000000000000000000a0ad4401000000a89664028e1100001009cd0f9009cd0f070000000700000001000000000000000000000000000000000000000800000000000001000000000060b4440060b44409000000000000000000000000000000000000000000000000000000000000000000803f0000000001000000f85a6325045b6325045b6325000000000000000090a1211a00000000000000000101000050f6f30d8d11000009000000c20100002701000096000000000000007eae5a04000000003afd14750000000004000000ffffffff000000000000000000000000000000000000000000000000000000000000000000000000000000000000000000000000ed1d628600000000ffffffffffffffff0400000000000000ffffffff00000000000000000000000019000000c28f14040000000084fc14040000000004000000ffffffff000000000000000000000000000000000000000000000000000000000000000000000000000000000000000000000000611c628600000000ffffffffffffffff0400000000000000ffffffff0000000000000000000000000000b04401000000a89664028f110000d0facc0f50fbcc0f000000000700000001000000000000000000000000000000000000000800000000000001000000000080b9440080b9440a000000000000000000000000000000000000000000000000000000000000000000803f0000000001000000a85a6325b45a6325b45a6325000000000000000090a1211a00000000000000000101000050f6f30d8e1100000a000000c2010000270100009600000000000000e6ac5a0400000000a2ff14750000000004000000ffffffff000000000000000000000000000000000000000000000000000000000000000000000000000000000000000000000000851f628600000000ffffffffffffffff0400000000000000ffffffff000000000000000000000000190000006a8c1404000000002cff14040000000004000000ffffffff000000000000000000000000000000000000000000000000000000000000000000000000000000000000000000000000f91f628600000000ffffffffffffffff0400000000000000ffffffff0000000000000000000000000060b24401000000a89664029011000010facc0f50facc0f000000000700000001000000000000000000000000000000000000000800000000000001000000000000ba440000ba440b000000000000000000000000000000000000000000000000000000000000000000803f0000000001000000285a6325345a6325345a6325000000000000000090a1211a00000000000000000101000050f6f30d8f1100000b000000f40100004a010000a5000000000000000e4d4904000000004afe14ea0000000004000000ffffffff0000000000000000000000000000000000000000000000000000000000000000000000000000000000000000000000001d19628600000000ffffffffffffffff0400000000000000ffffffff00000000000000000000000019000000928a140400000000d4f914040000000004000000ffffffff0000000000000000000000000000000000000000000000000000000000000000000000000000000000000000000000009119628600000000ffffffffffffffff0400000000000000ffffffff00000000000000000000000000a0b44401000000a89664029111000010ffcc0f50ffcc0f0700000007000000010000000000000000000000000000000000000008000000000000010000000000e0be4400e0be440c000000000000000000000000000000000000000000000000000000000000000000803f0000000000000000685a6325745a6325745a6325000000000000000090a1211a00000000000000000101000050f6f30d901100000c000000f40100004a010000a500000009000000b6f3140400000000f0f8d4070000000004000000ffffffff000000000000000000000000000000000000000000000000000000000000000000000000000000000000000000000000b518628600000000ffffffffffffffff0400000000000000ffffffff000000000000000000000000000000003a4b4904000000007ef814ea0000000004000000ffffffff000000000000000000000000000000000000000000000000000000000000000000000000000000000000000000000000291b628600000000ffffffffffffffff0400000000000000ffffffff0000000000000000000000000060b94401000000a89664029211000050c6cc0f90c6cc0f0600000007000000010000000000000000000000000000000000000008000000000000010000000000e0c34400e0c3440d000000000000000000000000000000000000000000000000000000000000000000803f0000000000000000985a6325a45a6325a45a6325000000000000000090a1211a00000000000000000101000050f6f30d911100000d000000260200006d010000b400000000000000dee97904000000009bfa146f0000000004000000ffffffff0000000000000000000000000000000000000000000000000000000000000000000000000000000000000000000000004d1a628600000000ffffffffffffffff0400000000000000ffffffff00000000000000000000000019000000a289140400000000e4fa14040000000004000000ffffffff000000000000000000000000000000000000000000000000000000000000000000000000000000000000000000000000c11a628600000000ffffffffffffffff0400000000000000ffffffff0000000000000000000000000020be4401000000a89664029311000050f7cc0f90f7cc0f0000000007000000010000000000000000000000000000000000000008000000000000010000000000c0c84400c0c8440e000000000000000000000000000000000000000000000000000000000000000000803f0000000000000000c8566325d4566325d4566325000000000000000090a1211a00000000000000000101000050f6f30d921100000e000000260200006d010000b40000000000000046e679040000000003f5146f0000000004000000ffffffff000000000000000000000000000000000000000000000000000000000000000000000000000000000000000000000000e515628600000000ffffffffffffffff0400000000000000ffffffff00000000000000000000000019000000ca871404000000008cf414040000000004000000ffffffff0000000000000000000000000000000000000000000000000000000000000000000000000000000000000000000000005914628600000000ffffffffffffffff0400000000000000ffffffff00000000000000000000000000e0c24401000000a89664029411000090c1cc0f10c2cc0f070000000700000001000000000000000000000000000000000000000800000000000001000000000060cd440060cd440f000000000000000000000000000000000000000000000000000000000000000000803f0000000000000000e8576325f4576325f4576325000000000000000090a1211a00000000000000000101000050f6f30d931100000f000000580200008b010000c800000004000000eea4170400000000a8f7141d0000000004000000ffffffff0000000000000000000000000000000000000000000000000000000000000000000000000000000000000000000000007d17628600000000ffffffffffffffff0400000000000000ffffffff00000000000000000000000000000000728469040000000037f714ec0000000004000000ffffffff000000000000000000000000000000000000000000000000000000000000000000000000000000000000000000000000f117628600000000ffffffffffffffff0400000000000000ffffffff0000000000000000000000000060c74401000000</t>
  </si>
  <si>
    <t>#101|CarDef_Onuk_SazanLM|4348454154454E47494E450300000038B48D2700000000E8170000a896640295110000d0facc0f10fbcc0f00000000070000000100000000000000000000000000000000000000080000000000000100000000004098440040984401000000000000000000000000000000000000000000000000000000000000000000803f0000000004000000385963254459632544596325000000000000000090a2211a000000000000000001010000d002f40dffffffff01000000fa000000a500000055000000000000003e7a1b040000000078a914790000000004000000ffffffff0000000000000000000000000000000000000000000000000000000000000000000000000000000000000000000000002d48628600000000ffffffffffffffff0400000000000000ffffffff0000000000000000000000001900000082db140400000000c4a814040000000004000000ffffffff000000000000000000000000000000000000000000000000000000000000000000000000000000000000000000000000a148628600000000ffffffffffffffff0400000000000000ffffffff0000000000000000000000000040984400000000a89664029611000010ffcc0f50ffcc0f0600000007000000010000000000000000000000000000000000000008000000000000010000000000209e4400209e4402000000000000000000000000000000000000000000000000000000000000000000803f0000000004000000885963259459632594596325000000000000000090a2211a000000000000000001010000d002f40d95110000020000002c010000c80000006400000000000000a6980b0400000000e0ab14fe0000000004000000ffffffff000000000000000000000000000000000000000000000000000000000000000000000000000000000000000000000000c54b628600000000ffffffffffffffff0400000000000000ffffffff000000000000000000000000190000002ad81404000000006cab14040000000004000000ffffffff000000000000000000000000000000000000000000000000000000000000000000000000000000000000000000000000394a628600000000ffffffffffffffff0400000000000000ffffffff00000000000000000000000000009b4400000000a89664029711000090c1cc0fd0c1cc0f0000000007000000010000000000000000000000000000000000000008000000000000010000000000e0a04400e0a04403000000000000000000000000000000000000000000000000000000000000000000803f0000000004000000785a6325845a6325845a6325000000000000000090a2211a000000000000000001010000d002f40d96110000030000002c010000c80000006400000000000000ce960b040000000088a514fe0000000004000000ffffffff0000000000000000000000000000000000000000000000000000000000000000000000000000000000000000000000005d45628600000000ffffffffffffffff0400000000000000ffffffff0000000000000000000000001900000052d614040000000014a514040000000004000000ffffffff000000000000000000000000000000000000000000000000000000000000000000000000000000000000000000000000d145628600000000ffffffffffffffff0400000000000000ffffffff00000000000000000000000000c09d4401000000a896640298110000d001cd0f1002cd0f0700000007000000010000000000000000000000000000000000000008000000000000010000000000c0a34400c0a34404000000000000000000000000000000000000000000000000000000000000000000803f0000000002000000c85a6325d45a6325d45a6325000000000000000090a2211a000000000000000001010000d002f40d97110000040000005e010000e6000000730000000500000076df14040000000030a454040000000004000000ffffffff000000000000000000000000000000000000000000000000000000000000000000000000000000000000000000000000f544628600000000ffffffffffffffff0400000001000000ffffffff00000000000000000000000000000000fa343a0400000000bda714730000000004000000ffffffff0000000000000000000000000000000000000000000000000000000000000000000000000000000000000000000000006947628600000000ffffffffffffffff0400000000000000ffffffff0000000000000000000000000080a04401000000a8966402991100001009cd0f5009cd0f0000000007000000010000000000000000000000000000000000000008000000000000010000000000c0a94400c0a94405000000000000000000000000000000000000000000000000000000000000000000803f0000000002000000885a6325945a6325945a6325000000000000000090a2211a000000000000000001010000d002f40d9811000005000000900100000901000082000000000000009e552a0400000000d9a614f00000000004000000ffffffff0000000000000000000000000000000000000000000000000000000000000000000000000000000000000000000000008d46628600000000ffffffffffffffff0400000000000000ffffffff0000000000000000000000001900000062d514040000000024a614040000000004000000ffffffff0000000000000000000000000000000000000000000000000000000000000000000000000000000000000000000000000141628600000000ffffffffffffffff0400000000000000ffffffff0000000000000000000000000040a34401000000a89664029a11000050f3cc0fd0f3cc0f000000000700000001000000000000000000000000000000000000000800000000000001000000000000aa440000aa4406000000000000000000000000000000000000000000000000000000000000000000803f0000000002000000685b6325745b6325745b6325000000000000000090a2211a000000000000000001010000d002f40d99110000060000009001000009010000820000000000000006522a040000000041a114f00000000004000000ffffffff0000000000000000000000000000000000000000000000000000000000000000000000000000000000000000000000002540628600000000ffffffffffffffff0400000000000000ffffffff000000000000000000000000190000008ad3140400000000cca014040000000004000000ffffffff0000000000000000000000000000000000000000000000000000000000000000000000000000000000000000000000009940628600000000ffffffffffffffff0400000000000000ffffffff00000000000000000000000000e0a54401000000a89664029b11000050f7cc0f90f7cc0f070000000700000001000000000000000000000000000000000000000800000000000001000000000000ae440000ae4407000000000000000000000000000000000000000000000000000000000000000000803f0000000002000000c85b6325d45b6325d45b6325000000000000000090a2211a000000000000000001010000d002f40d9a11000007000000c2010000270100009600000000000000aef05a0400000000eaa314750000000004000000ffffffff000000000000000000000000000000000000000000000000000000000000000000000000000000000000000000000000bd43628600000000ffffffffffffffff0400000000000000ffffffff0000000000000000000000001900000032d014040000000074a314040000000004000000ffffffff0000000000000000000000000000000000000000000000000000000000000000000000000000000000000000000000003142628600000000ffffffffffffffff0400000000000000ffffffff00000000000000000000000000c0a94401000000a89664029c110000d0c3cc0f90c4cc0f060000000700000001000000000000000000000000000000000000000800000000000001000000000000b2440000b24408000000000000000000000000000000000000000000000000000000000000000000803f0000000001000000085c6325145c6325145c6325000000000000000090a2211a000000000000000001010000d002f40d9b11000008000000f40100004a010000a500000005000000d6a614040000000090dd54040000000004000000ffffffff000000000000000000000000000000000000000000000000000000000000000000000000000000000000000000000000553d628600000000ffffffffffffffff040000000e000000ffffffff000000000000000000000000000000005a6e4904000000001edd14ea0000000004000000ffffffff000000000000000000000000000000000000000000000000000000000000000000000000000000000000000000000000c93d628600000000ffffffffffffffff0400000000000000ffffffff00000000000000000000000000a0ad4401000000a89664029d11000010c9cc0f50c9cc0f000000000700000001000000000000000000000000000000000000000800000000000001000000000000b6440000b64409000000000000000000000000000000000000000000000000000000000000000000803f0000000001000000a85b6325b45b6325b45b6325000000000000000090a2211a000000000000000001010000d002f40d9c11000009000000f40100004a010000a5000000000000007e6f4904000000003adc14ea0000000004000000ffffffff000000000000000000000000000000000000000000000000000000000000000000000000000000000000000000000000ed3c628600000000ffffffffffffffff0400000000000000ffffffff00000000000000000000000019000000c2ac14040000000084df14040000000004000000ffffffff000000000000000000000000000000000000000000000000000000000000000000000000000000000000000000000000613f628600000000ffffffffffffffff0400000000000000ffffffff0000000000000000000000000080b14401000000a89664029e11000050cbcc0fd0cbcc0f0000000007000000010000000000000000000000000000000000000008000000000000010000000000a0bc4400a0bc440a000000000000000000000000000000000000000000000000000000000000000000803f0000000001000000785b6325845b6325845b6325000000000000000090a2211a000000000000000001010000d002f40d9d1100000a000000260200006d010000b400000000000000e6cd790400000000a3de146f0000000004000000ffffffff000000000000000000000000000000000000000000000000000000000000000000000000000000000000000000000000853e628600000000ffffffffffffffff0400000000000000ffffffff000000000000000000000000190000006aad1404000000002cde14040000000004000000ffffffff000000000000000000000000000000000000000000000000000000000000000000000000000000000000000000000000f93e628600000000ffffffffffffffff0400000000000000ffffffff0000000000000000000000000060b54401000000a89664029f110000100ecd0f100fcd0f0700000007000000010000000000000000000000000000000000000008000000000000010000000000e0be4400e0be440b000000000000000000000000000000000000000000000000000000000000000000803f0000000001000000d85b6325e45b6325e45b6325000000000000000090a2211a000000000000000001010000d002f40d9e1100000b000000580200008b010000c8000000000000000eaa6904000000004bd914ec0000000004000000ffffffff0000000000000000000000000000000000000000000000000000000000000000000000000000000000000000000000001d38628600000000ffffffffffffffff0400000000000000ffffffff0000000000000000000000001900000092ab140400000000d4d814040000000004000000ffffffff0000000000000000000000000000000000000000000000000000000000000000000000000000000000000000000000009138628600000000ffffffffffffffff0400000000000000ffffffff0000000000000000000000000060b94401000000a8966402a011000050c6cc0f90c6cc0f0000000007000000010000000000000000000000000000000000000008000000000000010000000000a0c44400a0c4440c000000000000000000000000000000000000000000000000000000000000000000803f0000000000000000885b6325945b6325945b6325000000000000000090a2211a000000000000000001010000d002f40d9f1100000c000000580200008b010000c800000009000000b608140400000000f0db14010000000004000000ffffffff000000000000000000000000000000000000000000000000000000000000000000000000000000000000000000000000b53b628600000000ffffffffffffffff0400000000000000ffffffff000000000000000000000000000000003aa86904000000007fdb14ec0000000004000000ffffffff000000000000000000000000000000000000000000000000000000000000000000000000000000000000000000000000293a628600000000ffffffffffffffff0400000000000000ffffffff00000000000000000000000000e0be4401000000a8966402a111000010facc0f50facc0f000000000700000001000000000000000000000000000000000000000800000000000001000000000040ca440040ca440d000000000000000000000000000000000000000000000000000000000000000000803f0000000000000000f85b6325045c6325045c6325000000000000000090a2211a000000000000000001010000d002f40da01100000d0000008a020000ae010000d700000000000000de069804000000009cd514610000000004000000ffffffff0000000000000000000000000000000000000000000000000000000000000000000000000000000000000000000000004d35628600000000ffffffffffffffff0400000000000000ffffffff00000000000000000000000019000000a2a6140400000000e4d514040000000004000000ffffffff000000000000000000000000000000000000000000000000000000000000000000000000000000000000000000000000c135628600000000ffffffffffffffff0400000000000000ffffffff0000000000000000000000000060c44401000000a8966402a211000050c6cc0f90c6cc0f0600000007000000010000000000000000000000000000000000000008000000000000010000000000e0cf4400e0cf440e000000000000000000000000000000000000000000000000000000000000000000803f0000000000000000f85763250458632504586325000000000000000090a2211a000000000000000001010000d002f40da11100000e000000bc020000cc010000e60000000000000046e788040000000004d414e60000000004000000ffffffff000000000000000000000000000000000000000000000000000000000000000000000000000000000000000000000000e534628600000000ffffffffffffffff0400000000000000ffffffff00000000000000000000000019000000caa41404000000008cd714040000000004000000ffffffff0000000000000000000000000000000000000000000000000000000000000000000000000000000000000000000000005937628600000000ffffffffffffffff0400000000000000ffffffff00000000000000000000000000e0c94401000000a8966402a3110000d0c3cc0f10c4cc0f0700000007000000010000000000000000000000000000000000000008000000000000010000000000c0d54400c0d5440f000000000000000000000000000000000000000000000000000000000000000000803f0000000000000000885763259457632594576325000000000000000090a2211a000000000000000001010000d002f40da21100000f000000bc020000cc010000e600000004000000ee85170400000000a8d6141d0000000004000000ffffffff0000000000000000000000000000000000000000000000000000000000000000000000000000000000000000000000007d36628600000000ffffffffffffffff0400000000000000ffffffff0000000000000000000000000000000072e588040000000030d614e60000000004000000ffffffff000000000000000000000000000000000000000000000000000000000000000000000000000000000000000000000000f136628600000000ffffffffffffffff0400000000000000ffffffff0000000000000000000000000080cf4401000000</t>
  </si>
  <si>
    <t>#102|CarDef_Lamborghini_Aventador|4348454154454E47494E450300000038F28D2700000000E8170000a8966402a411000050f3cc0fd0f3cc0f0000000007000000010000000000000000000000000000000000000008000000000000010000000000a0b14400a0b14401000000000000000000000000000000000000000000000000000000000000000000803f0000000004000000b85a6325c45a6325c45a6325000000000000000050a9211a00000000000000000101000070e2ee02ffffffff010000002c010000c800000064000000000000003edc0b040000000078ef14fe0000000004000000ffffffff0000000000000000000000000000000000000000000000000000000000000000000000000000000000000000000000002d0e628600000000ffffffffffffffff0400000000000000ffffffff00000000000000000000000019000000829d140400000000c4ee14040000000004000000ffffffff000000000000000000000000000000000000000000000000000000000000000000000000000000000000000000000000a10e628600000000ffffffffffffffff0400000000000000ffffffff00000000000000000000000000a0b14400000000a8966402a511000010ffcc0f1000cd0f070000000700000001000000000000000000000000000000000000000800000000000001000000000000b7440000b74402000000000000000000000000000000000000000000000000000000000000000000803f0000000004000000d85a6325e45a6325e45a6325000000000000000050a9211a00000000000000000101000070e2ee02a4110000020000005e010000e60000007300000000000000a67a3a0400000000e1e914730000000004000000ffffffff000000000000000000000000000000000000000000000000000000000000000000000000000000000000000000000000c509628600000000ffffffffffffffff0400000000000000ffffffff000000000000000000000000190000002a9a1404000000006ce914040000000004000000ffffffff0000000000000000000000000000000000000000000000000000000000000000000000000000000000000000000000003908628600000000ffffffffffffffff0400000000000000ffffffff0000000000000000000000000060b34400000000a8966402a6110000d0c3cc0f10c4cc0f0000000007000000010000000000000000000000000000000000000008000000000000010000000000c0b84400c0b84403000000000000000000000000000000000000000000000000000000000000000000803f0000000004000000e85a6325f45a6325f45a6325000000000000000050a9211a00000000000000000101000070e2ee02a51100000300000090010000090100008200000000000000ce182a040000000089eb14f00000000004000000ffffffff0000000000000000000000000000000000000000000000000000000000000000000000000000000000000000000000005d0b628600000000ffffffffffffffff0400000000000000ffffffff00000000000000000000000019000000529814040000000014eb14040000000004000000ffffffff000000000000000000000000000000000000000000000000000000000000000000000000000000000000000000000000d10b628600000000ffffffffffffffff0400000000000000ffffffff0000000000000000000000000020b54401000000a8966402a711000050f7cc0f90f7cc0f060000000700000001000000000000000000000000000000000000000800000000000001000000000080ba440080ba4404000000000000000000000000000000000000000000000000000000000000000000803f0000000002000000385b6325445b6325445b6325000000000000000050a9211a00000000000000000101000070e2ee02a611000004000000f40100004a010000a500000005000000769114040000000030ea54040000000004000000ffffffff000000000000000000000000000000000000000000000000000000000000000000000000000000000000000000000000f50a628600000000ffffffffffffffff0400000001000000ffffffff00000000000000000000000000000000fa56490400000000bee514ea0000000004000000ffffffff0000000000000000000000000000000000000000000000000000000000000000000000000000000000000000000000006905628600000000ffffffffffffffff0400000000000000ffffffff00000000000000000000000000e0b64401000000a8966402a811000090c1cc0f10c2cc0f000000000700000001000000000000000000000000000000000000000800000000000001000000000000c0440000c04405000000000000000000000000000000000000000000000000000000000000000000803f0000000002000000285b6325345b6325345b6325000000000000000050a9211a00000000000000000101000070e2ee02a711000005000000260200006d010000b4000000000000009ef7790400000000dbe4146f0000000004000000ffffffff0000000000000000000000000000000000000000000000000000000000000000000000000000000000000000000000008d04628600000000ffffffffffffffff0400000000000000ffffffff00000000000000000000000019000000629714040000000024e414040000000004000000ffffffff0000000000000000000000000000000000000000000000000000000000000000000000000000000000000000000000000107628600000000ffffffffffffffff0400000000000000ffffffff00000000000000000000000000a0b84401000000a8966402a911000050cbcc0f90cbcc0f060000000700000001000000000000000000000000000000000000000800000000000001000000000020bf440020bf4406000000000000000000000000000000000000000000000000000000000000000000803f0000000002000000285c6325345c6325345c6325000000000000000050a9211a00000000000000000101000070e2ee02a811000006000000580200008b010000c800000000000000069469040000000043e714ec0000000004000000ffffffff0000000000000000000000000000000000000000000000000000000000000000000000000000000000000000000000002506628600000000ffffffffffffffff0400000000000000ffffffff000000000000000000000000190000008a95140400000000cce614040000000004000000ffffffff0000000000000000000000000000000000000000000000000000000000000000000000000000000000000000000000009906628600000000ffffffffffffffff0400000000000000ffffffff0000000000000000000000000080ba4401000000a8966402aa11000050c6cc0f90c6cc0f0000000007000000010000000000000000000000000000000000000008000000000000010000000000c0c14400c0c14407000000000000000000000000000000000000000000000000000000000000000000803f0000000002000000b85c6325c45c6325c45c6325000000000000000050a9211a00000000000000000101000070e2ee02a911000007000000bc020000cc010000e600000000000000aed2880400000000ece114e60000000004000000ffffffff000000000000000000000000000000000000000000000000000000000000000000000000000000000000000000000000bd01628600000000ffffffffffffffff0400000000000000ffffffff00000000000000000000000019000000329214040000000074e114040000000004000000ffffffff0000000000000000000000000000000000000000000000000000000000000000000000000000000000000000000000003100628600000000ffffffffffffffff0400000000000000ffffffff0000000000000000000000000000bd4401000000a8966402ab1100005011cd0fd011cd0f070000000700000001000000000000000000000000000000000000000800000000000001000000000040c4440040c44408000000000000000000000000000000000000000000000000000000000000000000803f0000000001000000e85c6325f45c6325f45c6325000000000000000050a9211a00000000000000000101000070e2ee02aa11000008000000ee020000ef010000fa00000005000000d69814040000000090e354040000000004000000ffffffff0000000000000000000000000000000000000000000000000000000000000000000000000000000000000000000000005503628600000000ffffffffffffffff040000000e000000ffffffff000000000000000000000000000000005a70bf040000000019e3145b0000000004000000ffffffff000000000000000000000000000000000000000000000000000000000000000000000000000000000000000000000000c903628600000000ffffffffffffffff0400000000000000ffffffff0000000000000000000000000080bf4401000000a8966402ac110000100ecd0f900ecd0f0000000007000000010000000000000000000000000000000000000008000000000000010000000000e0c64400e0c64409000000000000000000000000000000000000000000000000000000000000000000803f0000000001000000f85c6325045d6325045d6325000000000000000050a9211a00000000000000000101000070e2ee02ab11000009000000200300001202000009010000000000007e11af04000000003de214d80000000004000000ffffffff000000000000000000000000000000000000000000000000000000000000000000000000000000000000000000000000ed02628600000000ffffffffffffffff0400000000000000ffffffff00000000000000000000000019000000c26e170400000000841d17040000000004000000ffffffff00000000000000000000000000000000000000000000000000000000000000000000000000000000000000000000000061fd618600000000ffffffffffffffff0400000000000000ffffffff0000000000000000000000000000c24401000000a8966402ad110000d0c3cc0f90c4cc0f000000000700000001000000000000000000000000000000000000000800000000000001000000000060cc440060cc440a000000000000000000000000000000000000000000000000000000000000000000803f0000000001000000085d6325145d6325145d6325000000000000000050a9211a00000000000000000101000070e2ee02ac1100000a00000084030000530200002701000000000000e6afcd0400000000a61c17d20000000004000000ffffffff00000000000000000000000000000000000000000000000000000000000000000000000000000000000000000000000085fc618600000000ffffffffffffffff0400000000000000ffffffff000000000000000000000000190000006a6f1704000000002c1c17040000000004000000ffffffff000000000000000000000000000000000000000000000000000000000000000000000000000000000000000000000000f9fc618600000000ffffffffffffffff0400000000000000ffffffff0000000000000000000000000080c44401000000a8966402ae11000050f7cc0f90f7cc0f0600000007000000010000000000000000000000000000000000000008000000000000010000000000c0cc4400c0cc440b000000000000000000000000000000000000000000000000000000000000000000803f0000000001000000385c6325445c6325445c6325000000000000000050a9211a00000000000000000101000070e2ee02ad1100000b000000b6030000710200003b010000000000000e0cfd04000000004f1f17570000000004000000ffffffff0000000000000000000000000000000000000000000000000000000000000000000000000000000000000000000000001dfe618600000000ffffffffffffffff0400000000000000ffffffff00000000000000000000000019000000926d170400000000d41e17040000000004000000ffffffff00000000000000000000000000000000000000000000000000000000000000000000000000000000000000000000000091fe618600000000ffffffffffffffff0400000000000000ffffffff00000000000000000000000000c0c64401000000a8966402af11000050c6cc0fd0c6cc0f000000000700000001000000000000000000000000000000000000000800000000000001000000000000d2440000d2440c000000000000000000000000000000000000000000000000000000000000000000803f0000000000000000685c6325745c6325745c6325000000000000000050a9211a00000000000000000101000070e2ee02ae1100000c000000e8030000940200004a01000009000000b62a160400000000f019170e0000000004000000ffffffff000000000000000000000000000000000000000000000000000000000000000000000000000000000000000000000000b5f9618600000000ffffffffffffffff0400000000000000ffffffff000000000000000000000000000000003a6aed04000000007b1917d40000000004000000ffffffff00000000000000000000000000000000000000000000000000000000000000000000000000000000000000000000000029f8618600000000ffffffffffffffff0400000000000000ffffffff00000000000000000000000000e0cb4401000000a8966402b01100001009cd0f9009cd0f070000000700000001000000000000000000000000000000000000000800000000000001000000000040d7440040d7440d000000000000000000000000000000000000000000000000000000000000000000803f0000000000000000485c6325545c6325545c6325000000000000000050a9211a00000000000000000101000070e2ee02af1100000d0000004c040000d50200006d01000000000000de280e0500000000901b17ce0000000004000000ffffffff0000000000000000000000000000000000000000000000000000000000000000000000000000000000000000000000004dfb618600000000ffffffffffffffff0400000000000000ffffffff00000000000000000000000019000000a268170400000000e41b17040000000004000000ffffffff000000000000000000000000000000000000000000000000000000000000000000000000000000000000000000000000c1fb618600000000ffffffffffffffff0400000000000000ffffffff0000000000000000000000000000d14401000000a8966402b1110000d0facc0fd0fbcc0f000000000700000001000000000000000000000000000000000000000800000000000001000000000080dc440080dc440e000000000000000000000000000000000000000000000000000000000000000000803f0000000000000000485863255458632554586325000000000000000050a9211a00000000000000000101000070e2ee02b01100000e0000007e040000f80200007c0100000000000046893f0500000000091a17430000000004000000ffffffff000000000000000000000000000000000000000000000000000000000000000000000000000000000000000000000000e5fa618600000000ffffffffffffffff0400000000000000ffffffff00000000000000000000000019000000ca661704000000008c1517040000000004000000ffffffff00000000000000000000000000000000000000000000000000000000000000000000000000000000000000000000000059f5618600000000ffffffffffffffff0400000000000000ffffffff0000000000000000000000000020d64401000000a8966402b211000010facc0f90facc0f070000000700000001000000000000000000000000000000000000000800000000000001000000000000e2440000e2440f000000000000000000000000000000000000000000000000000000000000000000803f0000000000000000c8586325d4586325d4586325000000000000000050a9211a00000000000000000101000070e2ee02b11100000f000000b0040000160300008b01000004000000ee47140400000000a814171d0000000004000000ffffffff0000000000000000000000000000000000000000000000000000000000000000000000000000000000000000000000007df4618600000000ffffffffffffffff0400000000000000ffffffff0000000000000000000000000000000072e72f05000000003d1417c00000000004000000ffffffff000000000000000000000000000000000000000000000000000000000000000000000000000000000000000000000000f1f4618600000000ffffffffffffffff0400000000000000ffffffff0000000000000000000000000060db4401000000</t>
  </si>
  <si>
    <t>#103|CarDef_HTT_Plethore|4348454154454E47494E4503000000385F9C2700000000E8170000a8966402b311000010ffcc0f1000cd0f000000000700000001000000000000000000000000000000000000000800000000000001000000000020bc440020bc4401000000000000000000000000000000000000000000000000000000000000000000803f0000000004000000b85b6325c45b6325c45b6325000000000000000010a2211a000000000000000001010000d0b6a20dffffffff010000005e010000e600000073000000000000003ed12b0400000000794205730000000004000000ffffffff0000000000000000000000000000000000000000000000000000000000000000000000000000000000000000000000002d9d738600000000ffffffffffffffff0400000000000000ffffffff00000000000000000000000019000000820e050400000000c47d05040000000004000000ffffffff000000000000000000000000000000000000000000000000000000000000000000000000000000000000000000000000a19d738600000000ffffffffffffffff0400000000000000ffffffff0000000000000000000000000020bc4400000000a8966402b4110000d0facc0f10fbcc0f000000000700000001000000000000000000000000000000000000000800000000000001000000000080c1440080c14402000000000000000000000000000000000000000000000000000000000000000000803f0000000004000000585b6325645b6325645b6325000000000000000010a2211a000000000000000001010000d0b6a20db311000002000000c2010000270100009600000000000000a62f4b0400000000e27c05750000000004000000ffffffff000000000000000000000000000000000000000000000000000000000000000000000000000000000000000000000000c59c738600000000ffffffffffffffff0400000000000000ffffffff000000000000000000000000190000002a0f0504000000006c7c05040000000004000000ffffffff000000000000000000000000000000000000000000000000000000000000000000000000000000000000000000000000399f738600000000ffffffffffffffff0400000000000000ffffffff00000000000000000000000000c0bd4400000000a8966402b5110000d001cd0f5002cd0f070000000700000001000000000000000000000000000000000000000800000000000001000000000040c3440040c34403000000000000000000000000000000000000000000000000000000000000000000803f0000000004000000985b6325a45b6325a45b6325000000000000000010a2211a000000000000000001010000d0b6a20db411000003000000580200008b010000c800000000000000ce0d7804000000008b7e05ec0000000004000000ffffffff0000000000000000000000000000000000000000000000000000000000000000000000000000000000000000000000005d9e738600000000ffffffffffffffff0400000000000000ffffffff00000000000000000000000019000000520d050400000000147e05040000000004000000ffffffff000000000000000000000000000000000000000000000000000000000000000000000000000000000000000000000000d19e738600000000ffffffffffffffff0400000000000000ffffffff0000000000000000000000000060bf4401000000a8966402b611000010c9cc0f90c9cc0f0000000007000000010000000000000000000000000000000000000008000000000000010000000000e0c44400e0c44404000000000000000000000000000000000000000000000000000000000000000000803f0000000002000000e85b6325f45b6325f45b6325000000000000000010a2211a000000000000000001010000d0b6a20db511000004000000bc020000cc010000e6000000050000007602050400000000307945040000000004000000ffffffff000000000000000000000000000000000000000000000000000000000000000000000000000000000000000000000000f599738600000000ffffffffffffffff0400000001000000ffffffff00000000000000000000000000000000fa4b990400000000b87805e60000000004000000ffffffff0000000000000000000000000000000000000000000000000000000000000000000000000000000000000000000000006998738600000000ffffffffffffffff0400000000000000ffffffff0000000000000000000000000000c14401000000a8966402b71100005011cd0f9011cd0f000000000700000001000000000000000000000000000000000000000800000000000001000000000060ca440060ca4405000000000000000000000000000000000000000000000000000000000000000000803f0000000002000000585c6325645c6325645c6325000000000000000010a2211a000000000000000001010000d0b6a20db611000005000000200300001202000009010000000000009e88be0400000000dd7b05d80000000004000000ffffffff0000000000000000000000000000000000000000000000000000000000000000000000000000000000000000000000008d9b738600000000ffffffffffffffff0400000000000000ffffffff000000000000000000000000190000006208050400000000247b05040000000004000000ffffffff000000000000000000000000000000000000000000000000000000000000000000000000000000000000000000000000019a738600000000ffffffffffffffff0400000000000000ffffffff00000000000000000000000000a0c24401000000a8966402b81100001009cd0f5009cd0f000000000700000001000000000000000000000000000000000000000800000000000001000000000000c9440000c94406000000000000000000000000000000000000000000000000000000000000000000803f0000000002000000885c6325945c6325945c6325000000000000000010a2211a000000000000000001010000d0b6a20db711000006000000b6030000710200003b010000000000000669ef0400000000477a05570000000004000000ffffffff0000000000000000000000000000000000000000000000000000000000000000000000000000000000000000000000002595738600000000ffffffffffffffff0400000000000000ffffffff000000000000000000000000190000008a06050400000000cc7505040000000004000000ffffffff0000000000000000000000000000000000000000000000000000000000000000000000000000000000000000000000009995738600000000ffffffffffffffff0400000000000000ffffffff0000000000000000000000000020c44401000000a8966402b911000050f7cc0f90f7cc0f070000000700000001000000000000000000000000000000000000000800000000000001000000000060cb440060cb4407000000000000000000000000000000000000000000000000000000000000000000803f0000000002000000785d6325845d6325845d6325000000000000000010a2211a000000000000000001010000d0b6a20db8110000070000001a040000b70200005901000000000000aea70c0500000000e07405490000000004000000ffffffff000000000000000000000000000000000000000000000000000000000000000000000000000000000000000000000000bd94738600000000ffffffffffffffff0400000000000000ffffffff000000000000000000000000190000003207050400000000747405040000000004000000ffffffff0000000000000000000000000000000000000000000000000000000000000000000000000000000000000000000000003197738600000000ffffffffffffffff0400000000000000ffffffff0000000000000000000000000060c64401000000a8966402ba11000090c1cc0f10c2cc0f0600000007000000010000000000000000000000000000000000000008000000000000010000000000a0cd4400a0cd4408000000000000000000000000000000000000000000000000000000000000000000803f0000000001000000885d6325945d6325945d6325000000000000000010a2211a000000000000000001010000d0b6a20db911000008000000b0040000160300008b01000005000000d60d050400000000907645040000000004000000ffffffff0000000000000000000000000000000000000000000000000000000000000000000000000000000000000000000000005596738600000000ffffffffffffffff040000000e000000ffffffff000000000000000000000000000000005a853d0500000000157605c00000000004000000ffffffff000000000000000000000000000000000000000000000000000000000000000000000000000000000000000000000000c996738600000000ffffffffffffffff0400000000000000ffffffff00000000000000000000000000a0c84401000000a8966402bb11000050f3cc0f90f3cc0f000000000700000001000000000000000000000000000000000000000800000000000001000000000000d0440000d04409000000000000000000000000000000000000000000000000000000000000000000803f0000000001000000285d6325345d6325345d6325000000000000000010a2211a000000000000000001010000d0b6a20dba11000009000000140500005c030000ae010000000000007ec2520500000000327105ba0000000004000000ffffffff000000000000000000000000000000000000000000000000000000000000000000000000000000000000000000000000ed91738600000000ffffffffffffffff0400000000000000ffffffff00000000000000000000000019000000c203050400000000847005040000000004000000ffffffff0000000000000000000000000000000000000000000000000000000000000000000000000000000000000000000000006190738600000000ffffffffffffffff0400000000000000ffffffff00000000000000000000000000e0ca4401000000a8966402bc11000050c6cc0fd0c6cc0f000000000700000001000000000000000000000000000000000000000800000000000001000000000060d5440060d5440a000000000000000000000000000000000000000000000000000000000000000000803f0000000001000000a85d6325b45d6325b45d6325000000000000000010a2211a000000000000000001010000d0b6a20dbb1100000a000000780500009d030000cc01000000000000e600720500000000ab7305bc0000000004000000ffffffff0000000000000000000000000000000000000000000000000000000000000000000000000000000000000000000000008593738600000000ffffffffffffffff0400000000000000ffffffff000000000000000000000000190000006a000504000000002c7305040000000004000000ffffffff000000000000000000000000000000000000000000000000000000000000000000000000000000000000000000000000f993738600000000ffffffffffffffff0400000000000000ffffffff0000000000000000000000000020cd4401000000a8966402bd110000d0c3cc0f10c4cc0f0700000007000000010000000000000000000000000000000000000008000000000000010000000000c0d54400c0d5440b000000000000000000000000000000000000000000000000000000000000000000803f0000000001000000985d6325a45d6325a45d6325000000000000000010a2211a000000000000000001010000d0b6a20dbc1100000b0000000e06000001040000fe010000000000000ee1a005000000004572052b0000000004000000ffffffff0000000000000000000000000000000000000000000000000000000000000000000000000000000000000000000000001d8d738600000000ffffffffffffffff0400000000000000ffffffff00000000000000000000000019000000921e050400000000d46d05040000000004000000ffffffff000000000000000000000000000000000000000000000000000000000000000000000000000000000000000000000000918d738600000000ffffffffffffffff0400000000000000ffffffff0000000000000000000000000080cf4401000000a8966402be11000050cbcc0f90cbcc0f000000000700000001000000000000000000000000000000000000000800000000000001000000000020da440020da440c000000000000000000000000000000000000000000000000000000000000000000803f0000000000000000c85d6325d45d6325d45d6325000000000000000010a2211a000000000000000001010000d0b6a20dbd1100000c00000072060000420400002102000009000000b647070400000000f06cc5160000000004000000ffffffff000000000000000000000000000000000000000000000000000000000000000000000000000000000000000000000000b58c738600000000ffffffffffffffff0400000000000000ffffffff000000000000000000000000000000003a3fc00500000000726c052d0000000004000000ffffffff000000000000000000000000000000000000000000000000000000000000000000000000000000000000000000000000298f738600000000ffffffffffffffff0400000000000000ffffffff00000000000000000000000000c0d34401000000a8966402bf110000100ecd0f500ecd0f000000000700000001000000000000000000000000000000000000000800000000000001000000000080de440080de440d000000000000000000000000000000000000000000000000000000000000000000803f0000000000000000b85d6325c45d6325c45d6325000000000000000010a2211a000000000000000001010000d0b6a20dbe1100000d00000008070000a60400005302000000000000de1df10500000000976e05a40000000004000000ffffffff0000000000000000000000000000000000000000000000000000000000000000000000000000000000000000000000004d8e738600000000ffffffffffffffff0400000000000000ffffffff00000000000000000000000019000000a21d050400000000e46e05040000000004000000ffffffff000000000000000000000000000000000000000000000000000000000000000000000000000000000000000000000000c18e738600000000ffffffffffffffff0400000000000000ffffffff0000000000000000000000000000d84401000000a8966402c01100005011cd0fd011cd0f0600000007000000010000000000000000000000000000000000000008000000000000010000000000e0e24400e0e2440e000000000000000000000000000000000000000000000000000000000000000000803f0000000000000000e8586325f4586325f4586325000000000000000010a2211a000000000000000001010000d0b6a20dbf1100000e0000006c070000e70400007102000000000000465a1606000000001069059e0000000004000000ffffffff000000000000000000000000000000000000000000000000000000000000000000000000000000000000000000000000e589738600000000ffffffffffffffff0400000000000000ffffffff00000000000000000000000019000000ca1b0504000000008c6805040000000004000000ffffffff0000000000000000000000000000000000000000000000000000000000000000000000000000000000000000000000005988738600000000ffffffffffffffff0400000000000000ffffffff0000000000000000000000000040dc4401000000a8966402c111000010facc0f50facc0f070000000700000001000000000000000000000000000000000000000800000000000001000000000040e7440040e7440f000000000000000000000000000000000000000000000000000000000000000000803f0000000000000000e8596325f4596325f4596325000000000000000010a2211a000000000000000001010000d0b6a20dc01100000f000000d0070000280500009402000004000000ee38060400000000a86b051d0000000004000000ffffffff0000000000000000000000000000000000000000000000000000000000000000000000000000000000000000000000007d8b738600000000ffffffffffffffff0400000000000000ffffffff000000000000000000000000000000007298370600000000256b05900000000004000000ffffffff000000000000000000000000000000000000000000000000000000000000000000000000000000000000000000000000f18b738600000000ffffffffffffffff0400000000000000ffffffff0000000000000000000000000080e04401000000</t>
  </si>
  <si>
    <t>#104|CarDef_MitsubishiLancerEvoX|4348454154454E47494E450300000038409C2700000000E8170000a8966402c211000050c6cc0f90c6cc0f00000000070000000100000000000000000000000000000000000000080000000000000100000000008059440080594401000000000000000000000000000000000000000000000000000000000000000000803f0000000004000000a85c6325b45c6325b45c6325000000000000000090a6211a00000000000000000101000090fdf30dffffffff01000000fa000000a500000055000000000000003e8e0a0400000000785d05790000000004000000ffffffff0000000000000000000000000000000000000000000000000000000000000000000000000000000000000000000000002dbc738600000000ffffffffffffffff0400000000000000ffffffff00000000000000000000000019000000822f050400000000c45c05040000000004000000ffffffff000000000000000000000000000000000000000000000000000000000000000000000000000000000000000000000000a1bc738600000000ffffffffffffffff0400000000000000ffffffff0000000000000000000000000080594400000000a8966402c3110000d001cd0f1002cd0f07000000070000000100000000000000000000000000000000000000080000000000000100000000004063440040634402000000000000000000000000000000000000000000000000000000000000000000803f0000000004000000c85c6325d45c6325d45c6325000000000000000090a6211a00000000000000000101000090fdf30dc211000002000000fa000000a50000005500000000000000a68c0a0400000000e05f05790000000004000000ffffffff000000000000000000000000000000000000000000000000000000000000000000000000000000000000000000000000c5bf738600000000ffffffffffffffff0400000000000000ffffffff000000000000000000000000190000002a2c0504000000006c5f05040000000004000000ffffffff00000000000000000000000000000000000000000000000000000000000000000000000000000000000000000000000039be738600000000ffffffffffffffff0400000000000000ffffffff00000000000000000000000000c05e4400000000a8966402c411000050cbcc0f90cbcc0f06000000070000000100000000000000000000000000000000000000080000000000000100000000008068440080684403000000000000000000000000000000000000000000000000000000000000000000803f0000000004000000d85c6325e45c6325e45c6325000000000000000090a6211a00000000000000000101000090fdf30dc3110000030000002c010000c80000006400000000000000ce6a1a0400000000885905fe0000000004000000ffffffff0000000000000000000000000000000000000000000000000000000000000000000000000000000000000000000000005db9738600000000ffffffffffffffff0400000000000000ffffffff00000000000000000000000019000000522a050400000000145905040000000004000000ffffffff000000000000000000000000000000000000000000000000000000000000000000000000000000000000000000000000d1b9738600000000ffffffffffffffff0400000000000000ffffffff0000000000000000000000000000644401000000a8966402c51100005011cd0f9011cd0f0000000007000000010000000000000000000000000000000000000008000000000000010000000000006e4400006e4404000000000000000000000000000000000000000000000000000000000000000000803f0000000002000000185d6325245d6325245d6325000000000000000090a6211a00000000000000000101000090fdf30dc4110000040000002c010000c800000064000000050000007623050400000000305845040000000004000000ffffffff000000000000000000000000000000000000000000000000000000000000000000000000000000000000000000000000f5b8738600000000ffffffffffffffff0400000002000000ffffffff00000000000000000000000000000000fa681a0400000000bc5b05fe0000000004000000ffffffff00000000000000000000000000000000000000000000000000000000000000000000000000000000000000000000000069bb738600000000ffffffffffffffff0400000000000000ffffffff0000000000000000000000000040694401000000a8966402c611000010c9cc0f90c9cc0f07000000070000000100000000000000000000000000000000000000080000000000000100000000000078440000784405000000000000000000000000000000000000000000000000000000000000000000803f0000000002000000d85d6325e45d6325e45d6325000000000000000090a6211a00000000000000000101000090fdf30dc5110000050000005e010000e600000073000000000000009ec92b0400000000d95a05730000000004000000ffffffff0000000000000000000000000000000000000000000000000000000000000000000000000000000000000000000000008dba738600000000ffffffffffffffff0400000000000000ffffffff000000000000000000000000190000006229050400000000245a05040000000004000000ffffffff00000000000000000000000000000000000000000000000000000000000000000000000000000000000000000000000001b5738600000000ffffffffffffffff0400000000000000ffffffff00000000000000000000000000806e4401000000a8966402c71100001009cd0f9009cd0f0000000007000000010000000000000000000000000000000000000008000000000000010000000000407a4400407a4406000000000000000000000000000000000000000000000000000000000000000000803f0000000002000000585d6325645d6325645d6325000000000000000090a6211a00000000000000000101000090fdf30dc6110000060000005e010000e6000000730000000000000006c62b0400000000415505730000000004000000ffffffff00000000000000000000000000000000000000000000000000000000000000000000000000000000000000000000000025b4738600000000ffffffffffffffff0400000000000000ffffffff000000000000000000000000190000008a27050400000000cc5405040000000004000000ffffffff00000000000000000000000000000000000000000000000000000000000000000000000000000000000000000000000099b4738600000000ffffffffffffffff0400000000000000ffffffff0000000000000000000000000040744401000000a8966402c8110000d0c3cc0f10c4cc0f00000000070000000100000000000000000000000000000000000000080000000000000100000000002081440020814407000000000000000000000000000000000000000000000000000000000000000000803f0000000002000000685d6325745d6325745d6325000000000000000090a6211a00000000000000000101000090fdf30dc71100000700000090010000090100008200000000000000aea43b0400000000e95705f00000000004000000ffffffff000000000000000000000000000000000000000000000000000000000000000000000000000000000000000000000000bdb7738600000000ffffffffffffffff0400000000000000ffffffff000000000000000000000000190000003224050400000000745705040000000004000000ffffffff00000000000000000000000000000000000000000000000000000000000000000000000000000000000000000000000031b6738600000000ffffffffffffffff0400000000000000ffffffff00000000000000000000000000007c4401000000a8966402c911000090c1cc0f10c2cc0f07000000070000000100000000000000000000000000000000000000080000000000000100000000002085440020854408000000000000000000000000000000000000000000000000000000000000000000803f0000000001000000c85e6325d45e6325d45e6325000000000000000090a6211a00000000000000000101000090fdf30dc81100000800000090010000090100008200000005000000d62a050400000000905145040000000004000000ffffffff00000000000000000000000000000000000000000000000000000000000000000000000000000000000000000000000055b1738600000000ffffffffffffffff040000000c000000ffffffff000000000000000000000000000000005aa23b04000000001d5105f00000000004000000ffffffff000000000000000000000000000000000000000000000000000000000000000000000000000000000000000000000000c9b1738600000000ffffffffffffffff0400000000000000ffffffff00000000000000000000000000e0814401000000a8966402ca11000050f3cc0f90f3cc0f06000000070000000100000000000000000000000000000000000000080000000000000100000000002089440020894409000000000000000000000000000000000000000000000000000000000000000000803f0000000001000000885e6325945e6325945e6325000000000000000090a6211a00000000000000000101000090fdf30dc911000009000000c20100002701000096000000000000007e034b04000000003a5005750000000004000000ffffffff000000000000000000000000000000000000000000000000000000000000000000000000000000000000000000000000edb0738600000000ffffffffffffffff0400000000000000ffffffff00000000000000000000000019000000c220050400000000845305040000000004000000ffffffff00000000000000000000000000000000000000000000000000000000000000000000000000000000000000000000000061b3738600000000ffffffffffffffff0400000000000000ffffffff00000000000000000000000000c0854401000000a8966402cb11000010ffcc0f1000cd0f0700000007000000010000000000000000000000000000000000000008000000000000010000000000208f4400208f440a000000000000000000000000000000000000000000000000000000000000000000803f0000000001000000d85e6325e45e6325e45e6325000000000000000090a6211a00000000000000000101000090fdf30dca1100000a000000c2010000270100009600000000000000e6014b0400000000a25205750000000004000000ffffffff00000000000000000000000000000000000000000000000000000000000000000000000000000000000000000000000085b2738600000000ffffffffffffffff0400000000000000ffffffff000000000000000000000000190000006a210504000000002c5205040000000004000000ffffffff000000000000000000000000000000000000000000000000000000000000000000000000000000000000000000000000f9b2738600000000ffffffffffffffff0400000000000000ffffffff00000000000000000000000000a0894401000000a8966402cc11000050f7cc0fd0f7cc0f0000000007000000010000000000000000000000000000000000000008000000000000010000000000a0914400a091440b000000000000000000000000000000000000000000000000000000000000000000803f0000000001000000485e6325545e6325545e6325000000000000000090a6211a00000000000000000101000090fdf30dcb1100000b000000f40100004a010000a5000000000000000efe5804000000004a4d05ea0000000004000000ffffffff0000000000000000000000000000000000000000000000000000000000000000000000000000000000000000000000001dac738600000000ffffffffffffffff0400000000000000ffffffff00000000000000000000000019000000923f050400000000d44c05040000000004000000ffffffff00000000000000000000000000000000000000000000000000000000000000000000000000000000000000000000000091ac738600000000ffffffffffffffff0400000000000000ffffffff00000000000000000000000000608d4401000000a8966402cd110000d0facc0f10fbcc0f0000000007000000010000000000000000000000000000000000000008000000000000010000000000e0984400e098440c000000000000000000000000000000000000000000000000000000000000000000803f0000000000000000e85e6325f45e6325f45e6325000000000000000090a6211a00000000000000000101000090fdf30dcc1100000c000000f40100004a010000a500000009000000b644050400000000f04fc5070000000004000000ffffffff000000000000000000000000000000000000000000000000000000000000000000000000000000000000000000000000b5af738600000000ffffffffffffffff0400000000000000ffffffff000000000000000000000000000000003afc5804000000007e4f05ea0000000004000000ffffffff00000000000000000000000000000000000000000000000000000000000000000000000000000000000000000000000029ae738600000000ffffffffffffffff0400000000000000ffffffff0000000000000000000000000060944401000000a8966402ce11000010facc0f50facc0f060000000700000001000000000000000000000000000000000000000800000000000001000000000000a0440000a0440d000000000000000000000000000000000000000000000000000000000000000000803f0000000000000000985e6325a45e6325a45e6325000000000000000090a6211a00000000000000000101000090fdf30dcd1100000d000000260200006d010000b400000000000000de5a6804000000009b49056f0000000004000000ffffffff0000000000000000000000000000000000000000000000000000000000000000000000000000000000000000000000004da9738600000000ffffffffffffffff0400000000000000ffffffff00000000000000000000000019000000a23a050400000000e44905040000000004000000ffffffff000000000000000000000000000000000000000000000000000000000000000000000000000000000000000000000000c1a9738600000000ffffffffffffffff0400000000000000ffffffff00000000000000000000000000609b4401000000a8966402cf1100001009cd0f5009cd0f000000000700000001000000000000000000000000000000000000000800000000000001000000000040a7440040a7440e000000000000000000000000000000000000000000000000000000000000000000803f0000000000000000485963255459632554596325000000000000000090a6211a00000000000000000101000090fdf30dce1100000e000000260200006d010000b400000000000000465b6804000000000348056f0000000004000000ffffffff000000000000000000000000000000000000000000000000000000000000000000000000000000000000000000000000e5a8738600000000ffffffffffffffff0400000000000000ffffffff00000000000000000000000019000000ca380504000000008c4b05040000000004000000ffffffff00000000000000000000000000000000000000000000000000000000000000000000000000000000000000000000000059ab738600000000ffffffffffffffff0400000000000000ffffffff0000000000000000000000000060a24401000000a8966402d0110000d0facc0fd0fbcc0f070000000700000001000000000000000000000000000000000000000800000000000001000000000060ae440060ae440f000000000000000000000000000000000000000000000000000000000000000000803f0000000000000000385a6325445a6325445a6325000000000000000090a6211a00000000000000000101000090fdf30dcf1100000f000000580200008b010000c800000004000000eea9040400000000a84a85080000000004000000ffffffff0000000000000000000000000000000000000000000000000000000000000000000000000000000000000000000000007daa738600000000ffffffffffffffff0400000000000000ffffffff000000000000000000000000000000007239780400000000374a05ec0000000004000000ffffffff000000000000000000000000000000000000000000000000000000000000000000000000000000000000000000000000f1aa738600000000ffffffffffffffff0400000000000000ffffffff0000000000000000000000000040a94401000000</t>
  </si>
  <si>
    <t>#105|CarDef_ChevroletSSNascar|4348454154454E47494E450300000038BC9C2700000000E8170000a8966402d1110000d0c3cc0f10c4cc0f0000000007000000010000000000000000000000000000000000000008000000000000010000000000e0b44400e0b44401000000000000000000000000000000000000000000000000000000000000000000803f0000000004000000085e6325145e6325145e63250000000000000000d0a6211a000000000000000001010000d0c1f30dffffffff01000000fa000000a500000055000000000000003e720a040000000078a105790000000004000000ffffffff0000000000000000000000000000000000000000000000000000000000000000000000000000000000000000000000002d40738600000000ffffffffffffffff0400000000000000ffffffff0000000000000000000000001900000082d3050400000000c4a005040000000004000000ffffffff000000000000000000000000000000000000000000000000000000000000000000000000000000000000000000000000a140738600000000ffffffffffffffff0400000000000000ffffffff00000000000000000000000000e0b44400000000a8966402d211000050cbcc0fd0cbcc0f0700000007000000010000000000000000000000000000000000000008000000000000010000000000a0b94400a0b94402000000000000000000000000000000000000000000000000000000000000000000803f0000000004000000185e6325245e6325245e63250000000000000000d0a6211a000000000000000001010000d0c1f30dd1110000020000002c010000c80000006400000000000000a6901a0400000000e0a305fe0000000004000000ffffffff000000000000000000000000000000000000000000000000000000000000000000000000000000000000000000000000c543738600000000ffffffffffffffff0400000000000000ffffffff000000000000000000000000190000002ad00504000000006ca305040000000004000000ffffffff0000000000000000000000000000000000000000000000000000000000000000000000000000000000000000000000003942738600000000ffffffffffffffff0400000000000000ffffffff0000000000000000000000000000b64400000000a8966402d311000090c1cc0fd0c1cc0f0000000007000000010000000000000000000000000000000000000008000000000000010000000000c0ba4400c0ba4403000000000000000000000000000000000000000000000000000000000000000000803f0000000004000000385d6325445d6325445d63250000000000000000d0a6211a000000000000000001010000d0c1f30dd2110000030000002c010000c80000006400000000000000ceee1a040000000088dd05fe0000000004000000ffffffff0000000000000000000000000000000000000000000000000000000000000000000000000000000000000000000000005d3d738600000000ffffffffffffffff0400000000000000ffffffff0000000000000000000000001900000052ae05040000000014dd05040000000004000000ffffffff000000000000000000000000000000000000000000000000000000000000000000000000000000000000000000000000d13d738600000000ffffffffffffffff0400000000000000ffffffff0000000000000000000000000020b74401000000a8966402d411000010c9cc0f50c9cc0f0600000007000000010000000000000000000000000000000000000008000000000000010000000000e0bb4400e0bb4404000000000000000000000000000000000000000000000000000000000000000000803f0000000002000000485d6325545d6325545d63250000000000000000d0a6211a000000000000000001010000d0c1f30dd3110000040000005e010000e6000000730000000500000076a705040000000030dc45040000000004000000ffffffff000000000000000000000000000000000000000000000000000000000000000000000000000000000000000000000000f53c738600000000ffffffffffffffff0400000001000000ffffffff00000000000000000000000000000000fa4c2b0400000000bddf05730000000004000000ffffffff000000000000000000000000000000000000000000000000000000000000000000000000000000000000000000000000693f738600000000ffffffffffffffff0400000000000000ffffffff0000000000000000000000000040b84401000000a8966402d511000050f3cc0f90f3cc0f0000000007000000010000000000000000000000000000000000000008000000000000010000000000c0c04400c0c04405000000000000000000000000000000000000000000000000000000000000000000803f0000000002000000085f6325145f6325145f63250000000000000000d0a6211a000000000000000001010000d0c1f30dd411000005000000900100000901000082000000000000009e2d3b0400000000d9de05f00000000004000000ffffffff0000000000000000000000000000000000000000000000000000000000000000000000000000000000000000000000008d3e738600000000ffffffffffffffff0400000000000000ffffffff0000000000000000000000001900000062ad05040000000024de05040000000004000000ffffffff0000000000000000000000000000000000000000000000000000000000000000000000000000000000000000000000000139738600000000ffffffffffffffff0400000000000000ffffffff0000000000000000000000000060b94401000000a8966402d61100005011cd0fd011cd0f000000000700000001000000000000000000000000000000000000000800000000000001000000000060bf440060bf4406000000000000000000000000000000000000000000000000000000000000000000803f0000000002000000785e6325845e6325845e63250000000000000000d0a6211a000000000000000001010000d0c1f30dd51100000600000090010000090100008200000000000000062a3b040000000041d905f00000000004000000ffffffff0000000000000000000000000000000000000000000000000000000000000000000000000000000000000000000000002538738600000000ffffffffffffffff0400000000000000ffffffff000000000000000000000000190000008aab050400000000ccd805040000000004000000ffffffff0000000000000000000000000000000000000000000000000000000000000000000000000000000000000000000000009938738600000000ffffffffffffffff0400000000000000ffffffff00000000000000000000000000c0ba4401000000a8966402d7110000d0facc0f10fbcc0f070000000700000001000000000000000000000000000000000000000800000000000001000000000020c1440020c14407000000000000000000000000000000000000000000000000000000000000000000803f0000000002000000b85e6325c45e6325c45e63250000000000000000d0a6211a000000000000000001010000d0c1f30dd611000007000000c2010000270100009600000000000000ae884b0400000000eadb05750000000004000000ffffffff000000000000000000000000000000000000000000000000000000000000000000000000000000000000000000000000bd3b738600000000ffffffffffffffff0400000000000000ffffffff0000000000000000000000001900000032a805040000000074db05040000000004000000ffffffff000000000000000000000000000000000000000000000000000000000000000000000000000000000000000000000000313a738600000000ffffffffffffffff0400000000000000ffffffff0000000000000000000000000060bc4401000000a8966402d8110000d001cd0f5002cd0f0600000007000000010000000000000000000000000000000000000008000000000000010000000000c0c24400c0c24408000000000000000000000000000000000000000000000000000000000000000000803f0000000001000000185f6325245f6325245f63250000000000000000d0a6211a000000000000000001010000d0c1f30dd711000008000000f40100004a010000a500000005000000d6ae05040000000090d545040000000004000000ffffffff0000000000000000000000000000000000000000000000000000000000000000000000000000000000000000000000005535738600000000ffffffffffffffff040000000e000000ffffffff000000000000000000000000000000005a665804000000001ed505ea0000000004000000ffffffff000000000000000000000000000000000000000000000000000000000000000000000000000000000000000000000000c935738600000000ffffffffffffffff0400000000000000ffffffff0000000000000000000000000000be4401000000a8966402d91100001009cd0f5009cd0f000000000700000001000000000000000000000000000000000000000800000000000001000000000060c4440060c44409000000000000000000000000000000000000000000000000000000000000000000803f0000000001000000c85f6325d45f6325d45f63250000000000000000d0a6211a000000000000000001010000d0c1f30dd811000009000000f40100004a010000a5000000000000007e675804000000003ad405ea0000000004000000ffffffff000000000000000000000000000000000000000000000000000000000000000000000000000000000000000000000000ed34738600000000ffffffffffffffff0400000000000000ffffffff00000000000000000000000019000000c2a405040000000084d705040000000004000000ffffffff0000000000000000000000000000000000000000000000000000000000000000000000000000000000000000000000006137738600000000ffffffffffffffff0400000000000000ffffffff00000000000000000000000000a0bf4401000000a8966402da11000010ffcc0f1000cd0f000000000700000001000000000000000000000000000000000000000800000000000001000000000000c9440000c9440a000000000000000000000000000000000000000000000000000000000000000000803f0000000001000000685f6325745f6325745f63250000000000000000d0a6211a000000000000000001010000d0c1f30dd91100000a000000260200006d010000b400000000000000e6c5680400000000a3d6056f0000000004000000ffffffff0000000000000000000000000000000000000000000000000000000000000000000000000000000000000000000000008536738600000000ffffffffffffffff0400000000000000ffffffff000000000000000000000000190000006aa50504000000002cd605040000000004000000ffffffff000000000000000000000000000000000000000000000000000000000000000000000000000000000000000000000000f936738600000000ffffffffffffffff0400000000000000ffffffff0000000000000000000000000040c14401000000a8966402db110000d0c3cc0f90c4cc0f0700000007000000010000000000000000000000000000000000000008000000000000010000000000e0c84400e0c8440b000000000000000000000000000000000000000000000000000000000000000000803f00000000010000001860632524606325246063250000000000000000d0a6211a000000000000000001010000d0c1f30dda1100000b000000580200008b010000c8000000000000000ea27804000000004bd105ec0000000004000000ffffffff0000000000000000000000000000000000000000000000000000000000000000000000000000000000000000000000001d30738600000000ffffffffffffffff0400000000000000ffffffff0000000000000000000000001900000092a3050400000000d4d005040000000004000000ffffffff0000000000000000000000000000000000000000000000000000000000000000000000000000000000000000000000009130738600000000ffffffffffffffff0400000000000000ffffffff0000000000000000000000000000c34401000000a8966402dc110000100ecd0f100fcd0f000000000700000001000000000000000000000000000000000000000800000000000001000000000040cc440040cc440c000000000000000000000000000000000000000000000000000000000000000000803f0000000000000000885f6325945f6325945f63250000000000000000d0a6211a000000000000000001010000d0c1f30ddb1100000c000000580200008b010000c800000009000000b600050400000000f0d305010000000004000000ffffffff000000000000000000000000000000000000000000000000000000000000000000000000000000000000000000000000b533738600000000ffffffffffffffff0400000000000000ffffffff000000000000000000000000000000003aa07804000000007fd305ec0000000004000000ffffffff0000000000000000000000000000000000000000000000000000000000000000000000000000000000000000000000002932738600000000ffffffffffffffff0400000000000000ffffffff0000000000000000000000000040c64401000000a8966402dd11000050c6cc0f90c6cc0f000000000700000001000000000000000000000000000000000000000800000000000001000000000080cf440080cf440d000000000000000000000000000000000000000000000000000000000000000000803f0000000000000000785f6325845f6325845f63250000000000000000d0a6211a000000000000000001010000d0c1f30ddc1100000d0000008a020000ae010000d700000000000000de1e8904000000009ccd05610000000004000000ffffffff0000000000000000000000000000000000000000000000000000000000000000000000000000000000000000000000004d2d738600000000ffffffffffffffff0400000000000000ffffffff00000000000000000000000019000000a2be050400000000e4cd05040000000004000000ffffffff000000000000000000000000000000000000000000000000000000000000000000000000000000000000000000000000c12d738600000000ffffffffffffffff0400000000000000ffffffff0000000000000000000000000080c94401000000a8966402de11000050f7cc0fd0f7cc0f0600000007000000010000000000000000000000000000000000000008000000000000010000000000e0d24400e0d2440e000000000000000000000000000000000000000000000000000000000000000000803f0000000000000000185b6325245b6325245b63250000000000000000d0a6211a000000000000000001010000d0c1f30ddd1100000e000000bc020000cc010000e60000000000000046ff99040000000004cc05e60000000004000000ffffffff000000000000000000000000000000000000000000000000000000000000000000000000000000000000000000000000e52c738600000000ffffffffffffffff0400000000000000ffffffff00000000000000000000000019000000cabc0504000000008ccf05040000000004000000ffffffff000000000000000000000000000000000000000000000000000000000000000000000000000000000000000000000000592f738600000000ffffffffffffffff0400000000000000ffffffff00000000000000000000000000c0cc4401000000a8966402df11000050cbcc0f90cbcc0f070000000700000001000000000000000000000000000000000000000800000000000001000000000060d6440060d6440f000000000000000000000000000000000000000000000000000000000000000000803f0000000000000000185c6325245c6325245c63250000000000000000d0a6211a000000000000000001010000d0c1f30dde1100000f000000bc020000cc010000e600000004000000ee9d060400000000a8ce051d0000000004000000ffffffff0000000000000000000000000000000000000000000000000000000000000000000000000000000000000000000000007d2e738600000000ffffffffffffffff0400000000000000ffffffff0000000000000000000000000000000072fd99040000000030ce05e60000000004000000ffffffff000000000000000000000000000000000000000000000000000000000000000000000000000000000000000000000000f12e738600000000ffffffffffffffff0400000000000000ffffffff0000000000000000000000000020d04401000000</t>
  </si>
  <si>
    <t>#106|CarDef_AC378GTZagato|4348454154454E47494E4503000000387E9C2700000000E8170000a8966402e011000050f7cc0f90f7cc0f00000000070000000100000000000000000000000000000000000000080000000000000100000000000094440000944401000000000000000000000000000000000000000000000000000000000000000000803f0000000004000000385e6325445e6325445e6325000000000000000010a7211a00000000000000000101000090eef30dffffffff01000000fa000000a500000055000000000000003eb00a0400000000786305790000000004000000ffffffff0000000000000000000000000000000000000000000000000000000000000000000000000000000000000000000000002d82738600000000ffffffffffffffff0400000000000000ffffffff000000000000000000000000190000008211050400000000c46205040000000004000000ffffffff000000000000000000000000000000000000000000000000000000000000000000000000000000000000000000000000a182738600000000ffffffffffffffff0400000000000000ffffffff0000000000000000000000000000944400000000a8966402e111000050f3cc0f90f3cc0f06000000070000000100000000000000000000000000000000000000080000000000000100000000002099440020994402000000000000000000000000000000000000000000000000000000000000000000803f0000000004000000585e6325645e6325645e6325000000000000000010a7211a00000000000000000101000090eef30de0110000020000002c010000c80000006400000000000000a6ae1a0400000000e09d05fe0000000004000000ffffffff000000000000000000000000000000000000000000000000000000000000000000000000000000000000000000000000c57d738600000000ffffffffffffffff0400000000000000ffffffff000000000000000000000000190000002aee0504000000006c9d05040000000004000000ffffffff000000000000000000000000000000000000000000000000000000000000000000000000000000000000000000000000397c738600000000ffffffffffffffff0400000000000000ffffffff0000000000000000000000000020964400000000a8966402e211000010ffcc0f1000cd0f0000000007000000010000000000000000000000000000000000000008000000000000010000000000409b4400409b4403000000000000000000000000000000000000000000000000000000000000000000803f0000000004000000685e6325745e6325745e6325000000000000000010a7211a00000000000000000101000090eef30de1110000030000005e010000e60000007300000000000000ce0c2b0400000000899f05730000000004000000ffffffff0000000000000000000000000000000000000000000000000000000000000000000000000000000000000000000000005d7f738600000000ffffffffffffffff0400000000000000ffffffff0000000000000000000000001900000052ec050400000000149f05040000000004000000ffffffff000000000000000000000000000000000000000000000000000000000000000000000000000000000000000000000000d17f738600000000ffffffffffffffff0400000000000000ffffffff0000000000000000000000000040984401000000a8966402e31100001009cd0f9009cd0f0600000007000000010000000000000000000000000000000000000008000000000000010000000000809d4400809d4404000000000000000000000000000000000000000000000000000000000000000000803f0000000002000000a85e6325b45e6325b45e6325000000000000000010a7211a00000000000000000101000090eef30de2110000040000009001000009010000820000000500000076e5050400000000309e45040000000004000000ffffffff000000000000000000000000000000000000000000000000000000000000000000000000000000000000000000000000f57e738600000000ffffffffffffffff0400000002000000ffffffff00000000000000000000000000000000fa6a3b0400000000bd9905f00000000004000000ffffffff0000000000000000000000000000000000000000000000000000000000000000000000000000000000000000000000006979738600000000ffffffffffffffff0400000000000000ffffffff00000000000000000000000000609a4401000000a8966402e411000050f7cc0f90f7cc0f0000000007000000010000000000000000000000000000000000000008000000000000010000000000c0a24400c0a24405000000000000000000000000000000000000000000000000000000000000000000803f0000000002000000d85f6325e45f6325e45f6325000000000000000010a7211a00000000000000000101000090eef30de311000005000000c20100002701000096000000000000009ecb4b0400000000da9805750000000004000000ffffffff0000000000000000000000000000000000000000000000000000000000000000000000000000000000000000000000008d78738600000000ffffffffffffffff0400000000000000ffffffff0000000000000000000000001900000062eb050400000000249805040000000004000000ffffffff000000000000000000000000000000000000000000000000000000000000000000000000000000000000000000000000017b738600000000ffffffffffffffff0400000000000000ffffffff00000000000000000000000000809c4401000000a8966402e5110000d0c3cc0f10c4cc0f070000000700000001000000000000000000000000000000000000000800000000000001000000000060a2440060a24406000000000000000000000000000000000000000000000000000000000000000000803f0000000002000000e85f6325f45f6325f45f6325000000000000000010a7211a00000000000000000101000090eef30de411000006000000c201000027010000960000000000000006c84b0400000000429b05750000000004000000ffffffff000000000000000000000000000000000000000000000000000000000000000000000000000000000000000000000000257a738600000000ffffffffffffffff0400000000000000ffffffff000000000000000000000000190000008ae9050400000000cc9a05040000000004000000ffffffff000000000000000000000000000000000000000000000000000000000000000000000000000000000000000000000000997a738600000000ffffffffffffffff0400000000000000ffffffff00000000000000000000000000609e4401000000a8966402e611000050cbcc0f90cbcc0f000000000700000001000000000000000000000000000000000000000800000000000001000000000040a5440040a54407000000000000000000000000000000000000000000000000000000000000000000803f0000000002000000086063251460632514606325000000000000000010a7211a00000000000000000101000090eef30de511000007000000f40100004a010000a500000000000000ae26580400000000ea9505ea0000000004000000ffffffff000000000000000000000000000000000000000000000000000000000000000000000000000000000000000000000000bd75738600000000ffffffffffffffff0400000000000000ffffffff0000000000000000000000001900000032e6050400000000749505040000000004000000ffffffff0000000000000000000000000000000000000000000000000000000000000000000000000000000000000000000000003174738600000000ffffffffffffffff0400000000000000ffffffff0000000000000000000000000040a14401000000a8966402e7110000d001cd0f5002cd0f000000000700000001000000000000000000000000000000000000000800000000000001000000000040a8440040a84408000000000000000000000000000000000000000000000000000000000000000000803f0000000001000000285f6325345f6325345f6325000000000000000010a7211a00000000000000000101000090eef30de611000008000000260200006d010000b400000005000000d6ec050400000000909745040000000004000000ffffffff0000000000000000000000000000000000000000000000000000000000000000000000000000000000000000000000005577738600000000ffffffffffffffff040000000e000000ffffffff000000000000000000000000000000005a846804000000001f97056f0000000004000000ffffffff000000000000000000000000000000000000000000000000000000000000000000000000000000000000000000000000c977738600000000ffffffffffffffff0400000000000000ffffffff0000000000000000000000000020a44401000000a8966402e811000010c9cc0f90c9cc0f000000000700000001000000000000000000000000000000000000000800000000000001000000000020ab440020ab4409000000000000000000000000000000000000000000000000000000000000000000803f0000000001000000585f6325645f6325645f6325000000000000000010a7211a00000000000000000101000090eef30de711000009000000580200008b010000c8000000000000007ee57804000000003b9605ec0000000004000000ffffffff000000000000000000000000000000000000000000000000000000000000000000000000000000000000000000000000ed76738600000000ffffffffffffffff0400000000000000ffffffff00000000000000000000000019000000c2e2050400000000849105040000000004000000ffffffff0000000000000000000000000000000000000000000000000000000000000000000000000000000000000000000000006171738600000000ffffffffffffffff0400000000000000ffffffff0000000000000000000000000000a74401000000a8966402e911000010facc0f50facc0f0700000007000000010000000000000000000000000000000000000008000000000000010000000000a0b04400a0b0440a000000000000000000000000000000000000000000000000000000000000000000803f0000000001000000a8606325b4606325b4606325000000000000000010a7211a00000000000000000101000090eef30de81100000a0000008a020000ae010000d700000000000000e643890400000000a49005610000000004000000ffffffff0000000000000000000000000000000000000000000000000000000000000000000000000000000000000000000000008570738600000000ffffffffffffffff0400000000000000ffffffff000000000000000000000000190000006ae30504000000002c9005040000000004000000ffffffff000000000000000000000000000000000000000000000000000000000000000000000000000000000000000000000000f970738600000000ffffffffffffffff0400000000000000ffffffff00000000000000000000000000e0a94401000000a8966402ea11000050f3cc0f90f3cc0f000000000700000001000000000000000000000000000000000000000800000000000001000000000000b2440000b2440b000000000000000000000000000000000000000000000000000000000000000000803f0000000001000000286063253460632534606325000000000000000010a7211a00000000000000000101000090eef30de91100000b000000bc020000cc010000e6000000000000000ea09904000000004c9305e60000000004000000ffffffff0000000000000000000000000000000000000000000000000000000000000000000000000000000000000000000000001d72738600000000ffffffffffffffff0400000000000000ffffffff0000000000000000000000001900000092e1050400000000d49205040000000004000000ffffffff0000000000000000000000000000000000000000000000000000000000000000000000000000000000000000000000009172738600000000ffffffffffffffff0400000000000000ffffffff00000000000000000000000000e0ac4401000000a8966402eb1100001009cd0f9009cd0f0700000007000000010000000000000000000000000000000000000008000000000000010000000000a0b74400a0b7440c000000000000000000000000000000000000000000000000000000000000000000803f0000000000000000886063259460632594606325000000000000000010a7211a00000000000000000101000090eef30dea1100000c000000bc020000cc010000e600000009000000b636050400000000f08d45020000000004000000ffffffff000000000000000000000000000000000000000000000000000000000000000000000000000000000000000000000000b56d738600000000ffffffffffffffff0400000000000000ffffffff000000000000000000000000000000003abe990400000000788d05e60000000004000000ffffffff000000000000000000000000000000000000000000000000000000000000000000000000000000000000000000000000296c738600000000ffffffffffffffff0400000000000000ffffffff0000000000000000000000000040b24401000000a8966402ec11000090c1cc0f10c2cc0f060000000700000001000000000000000000000000000000000000000800000000000001000000000020bd440020bd440d000000000000000000000000000000000000000000000000000000000000000000803f0000000000000000186163252461632524616325000000000000000010a7211a00000000000000000101000090eef30deb1100000d000000ee020000ef010000fa00000000000000de1cae04000000009d8f055b0000000004000000ffffffff0000000000000000000000000000000000000000000000000000000000000000000000000000000000000000000000004d6f738600000000ffffffffffffffff0400000000000000ffffffff00000000000000000000000019000000a2fc050400000000e48f05040000000004000000ffffffff000000000000000000000000000000000000000000000000000000000000000000000000000000000000000000000000c16f738600000000ffffffffffffffff0400000000000000ffffffff00000000000000000000000000a0b74401000000a8966402ed11000010ffcc0f50ffcc0f0000000007000000010000000000000000000000000000000000000008000000000000010000000000a0c24400a0c2440e000000000000000000000000000000000000000000000000000000000000000000803f0000000000000000485b6325545b6325545b6325000000000000000010a7211a00000000000000000101000090eef30dec1100000e00000020030000120200000901000000000000467dbe0400000000058e05d80000000004000000ffffffff000000000000000000000000000000000000000000000000000000000000000000000000000000000000000000000000e56e738600000000ffffffffffffffff0400000000000000ffffffff00000000000000000000000019000000cafa0504000000008c8905040000000004000000ffffffff0000000000000000000000000000000000000000000000000000000000000000000000000000000000000000000000005969738600000000ffffffffffffffff0400000000000000ffffffff0000000000000000000000000000bd4401000000a8966402ee110000100ecd0f100fcd0f070000000700000001000000000000000000000000000000000000000800000000000001000000000060c8440060c8440f000000000000000000000000000000000000000000000000000000000000000000803f0000000000000000785c6325845c6325845c6325000000000000000010a7211a00000000000000000101000090eef30ded1100000f00000052030000300200001801000004000000eedb060400000000a888051d0000000004000000ffffffff0000000000000000000000000000000000000000000000000000000000000000000000000000000000000000000000007d68738600000000ffffffffffffffff0400000000000000ffffffff0000000000000000000000000000000072dbce04000000003288055d0000000004000000ffffffff000000000000000000000000000000000000000000000000000000000000000000000000000000000000000000000000f168738600000000ffffffffffffffff0400000000000000ffffffff0000000000000000000000000080c24401000000</t>
  </si>
  <si>
    <t>#107|CarDef_Mclaren_675|4348454154454E47494E450300000038DB9C2700000000E8170000a8966402ef11000010ffcc0f90ffcc0f000000000700000001000000000000000000000000000000000000000800000000000001000000000040a8440040a84401000000000000000000000000000000000000000000000000000000000000000000803f0000000004000000985f6325a45f6325a45f63250000000000000000d0fd211a000000000000000001010000f8ede706ffffffff010000005e010000e600000073000000000000003e552b040000000079c605730000000004000000ffffffff0000000000000000000000000000000000000000000000000000000000000000000000000000000000000000000000002d21738600000000ffffffffffffffff0400000000000000ffffffff0000000000000000000000001900000082b2050400000000c4c105040000000004000000ffffffff000000000000000000000000000000000000000000000000000000000000000000000000000000000000000000000000a121738600000000ffffffffffffffff0400000000000000ffffffff0000000000000000000000000040a84400000000a8966402f011000050f3cc0f90f3cc0f0000000007000000010000000000000000000000000000000000000008000000000000010000000000e0ad4400e0ad4402000000000000000000000000000000000000000000000000000000000000000000803f0000000004000000485f6325545f6325545f63250000000000000000d0fd211a000000000000000001010000f8ede706ef11000002000000c2010000270100009600000000000000a6934b0400000000e2c005750000000004000000ffffffff000000000000000000000000000000000000000000000000000000000000000000000000000000000000000000000000c520738600000000ffffffffffffffff0400000000000000ffffffff000000000000000000000000190000002ab30504000000006cc005040000000004000000ffffffff0000000000000000000000000000000000000000000000000000000000000000000000000000000000000000000000003923738600000000ffffffffffffffff0400000000000000ffffffff0000000000000000000000000080aa4400000000a8966402f11100001009cd0f5009cd0f070000000700000001000000000000000000000000000000000000000800000000000001000000000040b0440040b04403000000000000000000000000000000000000000000000000000000000000000000803f0000000004000000a85f6325b45f6325b45f63250000000000000000d0fd211a000000000000000001010000f8ede706f011000003000000580200008b010000c800000000000000ceb17804000000008bc205ec0000000004000000ffffffff0000000000000000000000000000000000000000000000000000000000000000000000000000000000000000000000005d22738600000000ffffffffffffffff0400000000000000ffffffff0000000000000000000000001900000052b105040000000014c205040000000004000000ffffffff000000000000000000000000000000000000000000000000000000000000000000000000000000000000000000000000d122738600000000ffffffffffffffff0400000000000000ffffffff00000000000000000000000000c0ac4401000000a8966402f211000090c1cc0f10c2cc0f000000000700000001000000000000000000000000000000000000000800000000000001000000000080b2440080b24404000000000000000000000000000000000000000000000000000000000000000000803f0000000002000000b85f6325c45f6325c45f63250000000000000000d0fd211a000000000000000001010000f8ede706f111000004000000bc020000cc010000e600000005000000768605040000000030fd45040000000004000000ffffffff000000000000000000000000000000000000000000000000000000000000000000000000000000000000000000000000f51d738600000000ffffffffffffffff0400000001000000ffffffff00000000000000000000000000000000facf990400000000b8fc05e60000000004000000ffffffff000000000000000000000000000000000000000000000000000000000000000000000000000000000000000000000000691c738600000000ffffffffffffffff0400000000000000ffffffff0000000000000000000000000000af4401000000a8966402f3110000d0facc0fd0fbcc0f060000000700000001000000000000000000000000000000000000000800000000000001000000000060b8440060b84405000000000000000000000000000000000000000000000000000000000000000000803f000000000200000098606325a4606325a46063250000000000000000d0fd211a000000000000000001010000f8ede706f211000005000000200300001202000009010000000000009e0cbe0400000000ddff05d80000000004000000ffffffff0000000000000000000000000000000000000000000000000000000000000000000000000000000000000000000000008d1f738600000000ffffffffffffffff0400000000000000ffffffff00000000000000000000000019000000628c05040000000024ff05040000000004000000ffffffff000000000000000000000000000000000000000000000000000000000000000000000000000000000000000000000000011e738600000000ffffffffffffffff0400000000000000ffffffff0000000000000000000000000040b14401000000a8966402f4110000d001cd0f1002cd0f0000000007000000010000000000000000000000000000000000000008000000000000010000000000c0b74400c0b74406000000000000000000000000000000000000000000000000000000000000000000803f0000000002000000d8606325e4606325e46063250000000000000000d0fd211a000000000000000001010000f8ede706f311000006000000b6030000710200003b0100000000000006edef040000000047fe05570000000004000000ffffffff0000000000000000000000000000000000000000000000000000000000000000000000000000000000000000000000002519738600000000ffffffffffffffff0400000000000000ffffffff000000000000000000000000190000008a8a050400000000ccf905040000000004000000ffffffff0000000000000000000000000000000000000000000000000000000000000000000000000000000000000000000000009919738600000000ffffffffffffffff0400000000000000ffffffff0000000000000000000000000040b34401000000a8966402f5110000d0c3cc0f50c4cc0f0600000007000000010000000000000000000000000000000000000008000000000000010000000000c0ba4400c0ba4407000000000000000000000000000000000000000000000000000000000000000000803f0000000002000000e8606325f4606325f46063250000000000000000d0fd211a000000000000000001010000f8ede706f4110000070000001a040000b70200005901000000000000ae2b0c0500000000e0f805490000000004000000ffffffff000000000000000000000000000000000000000000000000000000000000000000000000000000000000000000000000bd18738600000000ffffffffffffffff0400000000000000ffffffff00000000000000000000000019000000328b05040000000074f805040000000004000000ffffffff000000000000000000000000000000000000000000000000000000000000000000000000000000000000000000000000311b738600000000ffffffffffffffff0400000000000000ffffffff0000000000000000000000000040b64401000000a8966402f611000050f7cc0f90f7cc0f0700000007000000010000000000000000000000000000000000000008000000000000010000000000e0bd4400e0bd4408000000000000000000000000000000000000000000000000000000000000000000803f0000000001000000f860632504616325046163250000000000000000d0fd211a000000000000000001010000f8ede706f511000008000000b0040000160300008b01000005000000d68105040000000090fa45040000000004000000ffffffff000000000000000000000000000000000000000000000000000000000000000000000000000000000000000000000000551a738600000000ffffffffffffffff040000000e000000ffffffff000000000000000000000000000000005a093d050000000015fa05c00000000004000000ffffffff000000000000000000000000000000000000000000000000000000000000000000000000000000000000000000000000c91a738600000000ffffffffffffffff0400000000000000ffffffff0000000000000000000000000040b94401000000a8966402f711000050c6cc0f90c6cc0f000000000700000001000000000000000000000000000000000000000800000000000001000000000000c1440000c14409000000000000000000000000000000000000000000000000000000000000000000803f00000000010000005860632564606325646063250000000000000000d0fd211a000000000000000001010000f8ede706f611000009000000140500005c030000ae010000000000007e4652050000000032f505ba0000000004000000ffffffff000000000000000000000000000000000000000000000000000000000000000000000000000000000000000000000000ed15738600000000ffffffffffffffff0400000000000000ffffffff00000000000000000000000019000000c28705040000000084f405040000000004000000ffffffff0000000000000000000000000000000000000000000000000000000000000000000000000000000000000000000000006114738600000000ffffffffffffffff0400000000000000ffffffff0000000000000000000000000040bc4401000000a8966402f811000090c1cc0fd0c1cc0f0000000007000000010000000000000000000000000000000000000008000000000000010000000000e0c64400e0c6440a000000000000000000000000000000000000000000000000000000000000000000803f00000000010000003860632544606325446063250000000000000000d0fd211a000000000000000001010000f8ede706f71100000a000000780500009d030000cc01000000000000e684720500000000abf705bc0000000004000000ffffffff0000000000000000000000000000000000000000000000000000000000000000000000000000000000000000000000008517738600000000ffffffffffffffff0400000000000000ffffffff000000000000000000000000190000006a840504000000002cf705040000000004000000ffffffff000000000000000000000000000000000000000000000000000000000000000000000000000000000000000000000000f917738600000000ffffffffffffffff0400000000000000ffffffff0000000000000000000000000040bf4401000000a8966402f911000010c9cc0f50c9cc0f070000000700000001000000000000000000000000000000000000000800000000000001000000000060c8440060c8440b000000000000000000000000000000000000000000000000000000000000000000803f00000000010000007861632584616325846163250000000000000000d0fd211a000000000000000001010000f8ede706f81100000b0000000e06000001040000fe010000000000000e65a0050000000045f6052b0000000004000000ffffffff0000000000000000000000000000000000000000000000000000000000000000000000000000000000000000000000001d11738600000000ffffffffffffffff0400000000000000ffffffff000000000000000000000000190000009282050400000000d4f105040000000004000000ffffffff0000000000000000000000000000000000000000000000000000000000000000000000000000000000000000000000009111738600000000ffffffffffffffff0400000000000000ffffffff0000000000000000000000000080c24401000000a8966402fa11000050cbcc0f90cbcc0f000000000700000001000000000000000000000000000000000000000800000000000001000000000000cf440000cf440c000000000000000000000000000000000000000000000000000000000000000000803f00000000000000008861632594616325946163250000000000000000d0fd211a000000000000000001010000f8ede706f91100000c00000072060000420400002102000009000000b603070400000000f0f005100000000004000000ffffffff000000000000000000000000000000000000000000000000000000000000000000000000000000000000000000000000b510738600000000ffffffffffffffff0400000000000000ffffffff000000000000000000000000000000003aa3c0050000000072f0052d0000000004000000ffffffff0000000000000000000000000000000000000000000000000000000000000000000000000000000000000000000000002913738600000000ffffffffffffffff0400000000000000ffffffff0000000000000000000000000000c94401000000a8966402fb1100005011cd0f9011cd0f0600000007000000010000000000000000000000000000000000000008000000000000010000000000c0d54400c0d5440d000000000000000000000000000000000000000000000000000000000000000000803f00000000000000000862632514626325146263250000000000000000d0fd211a000000000000000001010000f8ede706fa1100000d00000008070000a60400005302000000000000de81f1050000000097f205a40000000004000000ffffffff0000000000000000000000000000000000000000000000000000000000000000000000000000000000000000000000004d12738600000000ffffffffffffffff0400000000000000ffffffff00000000000000000000000019000000a281050400000000e4f205040000000004000000ffffffff000000000000000000000000000000000000000000000000000000000000000000000000000000000000000000000000c112738600000000ffffffffffffffff0400000000000000ffffffff0000000000000000000000000080cf4401000000a8966402fc110000100ecd0fd00ecd0f000000000700000001000000000000000000000000000000000000000800000000000001000000000060dc440060dc440e000000000000000000000000000000000000000000000000000000000000000000803f0000000000000000985c6325a45c6325a45c63250000000000000000d0fd211a000000000000000001010000f8ede706fb1100000e0000006c070000e7040000710200000000000046de16060000000010ed059e0000000004000000ffffffff000000000000000000000000000000000000000000000000000000000000000000000000000000000000000000000000e50d738600000000ffffffffffffffff0400000000000000ffffffff00000000000000000000000019000000ca9f0504000000008cec05040000000004000000ffffffff000000000000000000000000000000000000000000000000000000000000000000000000000000000000000000000000590c738600000000ffffffffffffffff0400000000000000ffffffff0000000000000000000000000000d64401000000a8966402fd11000010ffcc0fd0ffcc0f070000000700000001000000000000000000000000000000000000000800000000000001000000000000e3440000e3440f000000000000000000000000000000000000000000000000000000000000000000803f0000000000000000e85d6325f45d6325f45d63250000000000000000d0fd211a000000000000000001010000f8ede706fc1100000f000000d0070000280500009402000004000000eebc060400000000a8ef051d0000000004000000ffffffff0000000000000000000000000000000000000000000000000000000000000000000000000000000000000000000000007d0f738600000000ffffffffffffffff0400000000000000ffffffff00000000000000000000000000000000721c37060000000025ef05900000000004000000ffffffff000000000000000000000000000000000000000000000000000000000000000000000000000000000000000000000000f10f738600000000ffffffffffffffff0400000000000000ffffffff0000000000000000000000000060dc4401000000</t>
  </si>
  <si>
    <t>#108|CarDef_McLarenP1GTR|4348454154454E47494E450300000038FA9C2700000000E8170000a8966402fe11000010c9cc0f50c9cc0f000000000700000001000000000000000000000000000000000000000800000000000001000000000080c6440080c64401000000000000000000000000000000000000000000000000000000000000000000803f0000000004000000c8606325d4606325d4606325000000000000000090fd211a00000000000000000101000078ebe706ffffffff010000005e010000e600000073000000000000003e742b040000000079e705730000000004000000ffffffff0000000000000000000000000000000000000000000000000000000000000000000000000000000000000000000000002d06738600000000ffffffffffffffff0400000000000000ffffffff000000000000000000000000190000008295050400000000c4e605040000000004000000ffffffff000000000000000000000000000000000000000000000000000000000000000000000000000000000000000000000000a106738600000000ffffffffffffffff0400000000000000ffffffff0000000000000000000000000080c64400000000a8966402ff11000050cbcc0fd0cbcc0f0600000007000000010000000000000000000000000000000000000008000000000000010000000000a0cb4400a0cb4402000000000000000000000000000000000000000000000000000000000000000000803f0000000004000000086163251461632514616325000000000000000090fd211a00000000000000000101000078ebe706fe11000002000000c2010000270100009600000000000000a6b24b0400000000e2e105750000000004000000ffffffff000000000000000000000000000000000000000000000000000000000000000000000000000000000000000000000000c501738600000000ffffffffffffffff0400000000000000ffffffff000000000000000000000000190000002a920504000000006ce105040000000004000000ffffffff0000000000000000000000000000000000000000000000000000000000000000000000000000000000000000000000003900738600000000ffffffffffffffff0400000000000000ffffffff00000000000000000000000000a0c74400000000a896640200120000100ecd0f900ecd0f0000000007000000010000000000000000000000000000000000000008000000000000010000000000c0cc4400c0cc4403000000000000000000000000000000000000000000000000000000000000000000803f0000000004000000686063257460632574606325000000000000000090fd211a00000000000000000101000078ebe706ff11000003000000580200008b010000c800000000000000ce907804000000008be305ec0000000004000000ffffffff0000000000000000000000000000000000000000000000000000000000000000000000000000000000000000000000005d03738600000000ffffffffffffffff0400000000000000ffffffff00000000000000000000000019000000529005040000000014e305040000000004000000ffffffff000000000000000000000000000000000000000000000000000000000000000000000000000000000000000000000000d103738600000000ffffffffffffffff0400000000000000ffffffff00000000000000000000000000c0c84401000000a89664020112000050f3cc0fd0f3cc0f0000000007000000010000000000000000000000000000000000000008000000000000010000000000e0cd4400e0cd4404000000000000000000000000000000000000000000000000000000000000000000803f0000000002000000786063258460632584606325000000000000000090fd211a00000000000000000101000078ebe7060012000004000000bc020000cc010000e600000005000000769905040000000030e245040000000004000000ffffffff000000000000000000000000000000000000000000000000000000000000000000000000000000000000000000000000f502738600000000ffffffffffffffff0400000001000000ffffffff00000000000000000000000000000000fa2e980400000000b81d04e60000000004000000ffffffff00000000000000000000000000000000000000000000000000000000000000000000000000000000000000000000000069fd728600000000ffffffffffffffff0400000000000000ffffffff00000000000000000000000000e0c94401000000a896640202120000d0facc0f50fbcc0f070000000700000001000000000000000000000000000000000000000800000000000001000000000020d3440020d34405000000000000000000000000000000000000000000000000000000000000000000803f000000000200000098616325a4616325a4616325000000000000000090fd211a00000000000000000101000078ebe7060112000005000000200300001202000009010000000000009eefbf0400000000dd1c04d80000000004000000ffffffff0000000000000000000000000000000000000000000000000000000000000000000000000000000000000000000000008dfc728600000000ffffffffffffffff0400000000000000ffffffff00000000000000000000000019000000626f040400000000241c04040000000004000000ffffffff00000000000000000000000000000000000000000000000000000000000000000000000000000000000000000000000001ff728600000000ffffffffffffffff0400000000000000ffffffff0000000000000000000000000000cb4401000000a89664020312000050c6cc0f90c6cc0f000000000700000001000000000000000000000000000000000000000800000000000001000000000040d1440040d14406000000000000000000000000000000000000000000000000000000000000000000803f0000000002000000686163257461632574616325000000000000000090fd211a00000000000000000101000078ebe7060212000006000000b6030000710200003b01000000000000060cee0400000000471f04570000000004000000ffffffff00000000000000000000000000000000000000000000000000000000000000000000000000000000000000000000000025fe728600000000ffffffffffffffff0400000000000000ffffffff000000000000000000000000190000008a6d040400000000cc1e04040000000004000000ffffffff00000000000000000000000000000000000000000000000000000000000000000000000000000000000000000000000099fe728600000000ffffffffffffffff0400000000000000ffffffff0000000000000000000000000020cc4401000000a8966402041200001009cd0f9009cd0f0000000007000000010000000000000000000000000000000000000008000000000000010000000000e0d24400e0d24407000000000000000000000000000000000000000000000000000000000000000000803f0000000002000000a8616325b4616325b4616325000000000000000090fd211a00000000000000000101000078ebe70603120000070000001a040000b70200005901000000000000aeca0d0500000000e01904490000000004000000ffffffff000000000000000000000000000000000000000000000000000000000000000000000000000000000000000000000000bdf9728600000000ffffffffffffffff0400000000000000ffffffff00000000000000000000000019000000326a040400000000741904040000000004000000ffffffff00000000000000000000000000000000000000000000000000000000000000000000000000000000000000000000000031f8728600000000ffffffffffffffff0400000000000000ffffffff00000000000000000000000000c0cd4401000000a89664020512000050c6cc0f90c6cc0f060000000700000001000000000000000000000000000000000000000800000000000001000000000080d4440080d44408000000000000000000000000000000000000000000000000000000000000000000803f0000000001000000d8616325e4616325e4616325000000000000000090fd211a00000000000000000101000078ebe7060412000008000000b0040000160300008b01000005000000d660040400000000901b44040000000004000000ffffffff00000000000000000000000000000000000000000000000000000000000000000000000000000000000000000000000055fb728600000000ffffffffffffffff040000000e000000ffffffff000000000000000000000000000000005ae83c0500000000151b04c00000000004000000ffffffff000000000000000000000000000000000000000000000000000000000000000000000000000000000000000000000000c9fb728600000000ffffffffffffffff0400000000000000ffffffff0000000000000000000000000060cf4401000000a89664020612000010ffcc0f1000cd0f000000000700000001000000000000000000000000000000000000000800000000000001000000000040d6440040d64409000000000000000000000000000000000000000000000000000000000000000000803f0000000001000000186263252462632524626325000000000000000090fd211a00000000000000000101000078ebe7060512000009000000140500005c030000ae010000000000007ea9530500000000321a04ba0000000004000000ffffffff000000000000000000000000000000000000000000000000000000000000000000000000000000000000000000000000edfa728600000000ffffffffffffffff0400000000000000ffffffff00000000000000000000000019000000c266040400000000841504040000000004000000ffffffff00000000000000000000000000000000000000000000000000000000000000000000000000000000000000000000000061f5728600000000ffffffffffffffff0400000000000000ffffffff0000000000000000000000000000d14401000000a896640207120000d0facc0fd0fbcc0f060000000700000001000000000000000000000000000000000000000800000000000001000000000000db440000db440a000000000000000000000000000000000000000000000000000000000000000000803f0000000001000000286163253461632534616325000000000000000090fd211a00000000000000000101000078ebe706061200000a000000780500009d030000cc01000000000000e667730500000000ab1404bc0000000004000000ffffffff00000000000000000000000000000000000000000000000000000000000000000000000000000000000000000000000085f4728600000000ffffffffffffffff0400000000000000ffffffff000000000000000000000000190000006a670404000000002c1404040000000004000000ffffffff000000000000000000000000000000000000000000000000000000000000000000000000000000000000000000000000f9f4728600000000ffffffffffffffff0400000000000000ffffffff00000000000000000000000000a0d24401000000a89664020812000050cbcc0f90cbcc0f000000000700000001000000000000000000000000000000000000000800000000000001000000000080da440080da440b000000000000000000000000000000000000000000000000000000000000000000803f0000000001000000e8616325f4616325f4616325000000000000000090fd211a00000000000000000101000078ebe706071200000b0000000e06000001040000fe010000000000000e84a105000000004517042b0000000004000000ffffffff0000000000000000000000000000000000000000000000000000000000000000000000000000000000000000000000001df6728600000000ffffffffffffffff0400000000000000ffffffff000000000000000000000000190000009265040400000000d41604040000000004000000ffffffff00000000000000000000000000000000000000000000000000000000000000000000000000000000000000000000000091f6728600000000ffffffffffffffff0400000000000000ffffffff0000000000000000000000000020d44401000000a89664020912000090c1cc0f10c2cc0f0000000007000000010000000000000000000000000000000000000008000000000000010000000000e0dd4400e0dd440c000000000000000000000000000000000000000000000000000000000000000000803f000000000000000098626325a4626325a4626325000000000000000090fd211a00000000000000000101000078ebe706081200000c00000072060000420400002102000009000000b642070400000000f011041d0000000004000000ffffffff000000000000000000000000000000000000000000000000000000000000000000000000000000000000000000000000b5f1728600000000ffffffffffffffff0400000000000000ffffffff000000000000000000000000000000003a42c105000000007211042d0000000004000000ffffffff00000000000000000000000000000000000000000000000000000000000000000000000000000000000000000000000029f0728600000000ffffffffffffffff0400000000000000ffffffff0000000000000000000000000060d74401000000a89664020a12000010ffcc0f1000cd0f070000000700000001000000000000000000000000000000000000000800000000000001000000000020e1440020e1440d000000000000000000000000000000000000000000000000000000000000000000803f0000000000000000686263257462632574626325000000000000000090fd211a00000000000000000101000078ebe706091200000d00000008070000a60400005302000000000000de60f00500000000971304a40000000004000000ffffffff0000000000000000000000000000000000000000000000000000000000000000000000000000000000000000000000004df3728600000000ffffffffffffffff0400000000000000ffffffff00000000000000000000000019000000a260040400000000e41304040000000004000000ffffffff000000000000000000000000000000000000000000000000000000000000000000000000000000000000000000000000c1f3728600000000ffffffffffffffff0400000000000000ffffffff00000000000000000000000000a0da4401000000a89664020b12000010facc0f50facc0f060000000700000001000000000000000000000000000000000000000800000000000001000000000080e4440080e4440e000000000000000000000000000000000000000000000000000000000000000000803f0000000000000000f85d6325045e6325045e6325000000000000000090fd211a00000000000000000101000078ebe7060a1200000e0000006c070000e7040000710200000000000046211706000000001012049e0000000004000000ffffffff000000000000000000000000000000000000000000000000000000000000000000000000000000000000000000000000e5f2728600000000ffffffffffffffff0400000000000000ffffffff00000000000000000000000019000000ca7e0404000000008c0d04040000000004000000ffffffff00000000000000000000000000000000000000000000000000000000000000000000000000000000000000000000000059ed728600000000ffffffffffffffff0400000000000000ffffffff00000000000000000000000000e0dd4401000000a89664020c12000010c9cc0f90c9cc0f0700000007000000010000000000000000000000000000000000000008000000000000010000000000e0e74400e0e7440f000000000000000000000000000000000000000000000000000000000000000000803f0000000000000000f85e6325045f6325045f6325000000000000000090fd211a00000000000000000101000078ebe7060b1200000f000000d0070000280500009402000004000000ee5f070400000000a80c041d0000000004000000ffffffff0000000000000000000000000000000000000000000000000000000000000000000000000000000000000000000000007dec728600000000ffffffffffffffff0400000000000000ffffffff0000000000000000000000000000000072ff360600000000250c04900000000004000000ffffffff000000000000000000000000000000000000000000000000000000000000000000000000000000000000000000000000f1ec728600000000ffffffffffffffff0400000000000000ffffffff0000000000000000000000000020e14401000000</t>
  </si>
  <si>
    <t>#109|CarDef_ChevroletCOPO_Camaro|4348454154454E47494E4503000000389D9C2700000000E8170000a89664020d120000d001cd0f1002cd0f0000000007000000010000000000000000000000000000000000000008000000000000010000000000c0074400c0074401000000000000000000000000000000000000000000000000000000000000000000803f0000000004000000f86163250462632504626325000000000000000050fd211a00000000000000000101000050c1f30dffffffff01000000fa000000a500000055000000000000003e530a0400000000788005790000000004000000ffffffff0000000000000000000000000000000000000000000000000000000000000000000000000000000000000000000000002d63738600000000ffffffffffffffff0400000000000000ffffffff0000000000000000000000001900000082f0050400000000c48305040000000004000000ffffffff000000000000000000000000000000000000000000000000000000000000000000000000000000000000000000000000a163738600000000ffffffffffffffff0400000000000000ffffffff00000000000000000000000000c0074400000000a89664020e12000050f7cc0fd0f7cc0f00000000070000000100000000000000000000000000000000000000080000000000000100000000008013440080134402000000000000000000000000000000000000000000000000000000000000000000803f0000000004000000486163255461632554616325000000000000000050fd211a00000000000000000101000050c1f30d0d12000002000000fa000000a50000005500000000000000a6510a0400000000e08205790000000004000000ffffffff000000000000000000000000000000000000000000000000000000000000000000000000000000000000000000000000c562738600000000ffffffffffffffff0400000000000000ffffffff000000000000000000000000190000002af10504000000006c8205040000000004000000ffffffff000000000000000000000000000000000000000000000000000000000000000000000000000000000000000000000000395d738600000000ffffffffffffffff0400000000000000ffffffff0000000000000000000000000080104400000000a89664020f12000010c9cc0f90c9cc0f0000000007000000010000000000000000000000000000000000000008000000000000010000000000401c4400401c4403000000000000000000000000000000000000000000000000000000000000000000803f0000000004000000b8616325c4616325c4616325000000000000000050fd211a00000000000000000101000050c1f30d0e120000030000002c010000c80000006400000000000000ce8f1a040000000088bc05fe0000000004000000ffffffff0000000000000000000000000000000000000000000000000000000000000000000000000000000000000000000000005d5c738600000000ffffffffffffffff0400000000000000ffffffff0000000000000000000000001900000052cf05040000000014bc05040000000004000000ffffffff000000000000000000000000000000000000000000000000000000000000000000000000000000000000000000000000d15c738600000000ffffffffffffffff0400000000000000ffffffff0000000000000000000000000040194401000000a89664021012000050f7cc0f90f7cc0f06000000070000000100000000000000000000000000000000000000080000000000000100000000004025440040254404000000000000000000000000000000000000000000000000000000000000000000803f0000000002000000586163256461632564616325000000000000000050fd211a00000000000000000101000050c1f30d0f120000040000002c010000c8000000640000000500000076c405040000000030bf45040000000004000000ffffffff000000000000000000000000000000000000000000000000000000000000000000000000000000000000000000000000f55f738600000000ffffffffffffffff0400000002000000ffffffff00000000000000000000000000000000fa8d1a0400000000bcbe05fe0000000004000000ffffffff000000000000000000000000000000000000000000000000000000000000000000000000000000000000000000000000695e738600000000ffffffffffffffff0400000000000000ffffffff0000000000000000000000000000224401000000a89664021112000050cbcc0fd0cbcc0f00000000070000000100000000000000000000000000000000000000080000000000000100000000008031440080314405000000000000000000000000000000000000000000000000000000000000000000803f0000000002000000186363252463632524636325000000000000000050fd211a00000000000000000101000050c1f30d10120000050000005e010000e600000073000000000000009e2a2b0400000000d9b905730000000004000000ffffffff0000000000000000000000000000000000000000000000000000000000000000000000000000000000000000000000008d59738600000000ffffffffffffffff0400000000000000ffffffff0000000000000000000000001900000062ca05040000000024b905040000000004000000ffffffff0000000000000000000000000000000000000000000000000000000000000000000000000000000000000000000000000158738600000000ffffffffffffffff0400000000000000ffffffff00000000000000000000000000c02a4401000000a89664021212000050f3cc0fd0f3cc0f0700000007000000010000000000000000000000000000000000000008000000000000010000000000c0374400c0374406000000000000000000000000000000000000000000000000000000000000000000803f0000000002000000386263254462632544626325000000000000000050fd211a00000000000000000101000050c1f30d11120000060000005e010000e60000007300000000000000062b2b040000000041b805730000000004000000ffffffff000000000000000000000000000000000000000000000000000000000000000000000000000000000000000000000000255b738600000000ffffffffffffffff0400000000000000ffffffff000000000000000000000000190000008ac8050400000000ccbb05040000000004000000ffffffff000000000000000000000000000000000000000000000000000000000000000000000000000000000000000000000000995b738600000000ffffffffffffffff0400000000000000ffffffff0000000000000000000000000040334401000000a896640213120000d001cd0f5002cd0f00000000070000000100000000000000000000000000000000000000080000000000000100000000008044440080444407000000000000000000000000000000000000000000000000000000000000000000803f0000000002000000786263258462632584626325000000000000000050fd211a00000000000000000101000050c1f30d12120000070000005e010000e60000007300000000000000ae292b0400000000e9ba05730000000004000000ffffffff000000000000000000000000000000000000000000000000000000000000000000000000000000000000000000000000bd5a738600000000ffffffffffffffff0400000000000000ffffffff0000000000000000000000001900000032c905040000000074ba05040000000004000000ffffffff0000000000000000000000000000000000000000000000000000000000000000000000000000000000000000000000003155738600000000ffffffffffffffff0400000000000000ffffffff00000000000000000000000000c03f4401000000a89664021412000010c9cc0f90c9cc0f06000000070000000100000000000000000000000000000000000000080000000000000100000000004051440040514408000000000000000000000000000000000000000000000000000000000000000000803f0000000001000000a8626325b4626325b4626325000000000000000050fd211a00000000000000000101000050c1f30d131200000800000090010000090100008200000005000000d6cf05040000000090b445040000000004000000ffffffff0000000000000000000000000000000000000000000000000000000000000000000000000000000000000000000000005554738600000000ffffffffffffffff040000000c000000ffffffff000000000000000000000000000000005a473b04000000001db405f00000000004000000ffffffff000000000000000000000000000000000000000000000000000000000000000000000000000000000000000000000000c954738600000000ffffffffffffffff0400000000000000ffffffff00000000000000000000000000404c4401000000a89664021512000050f7cc0fd0f7cc0f0000000007000000010000000000000000000000000000000000000008000000000000010000000000405e4400405e4409000000000000000000000000000000000000000000000000000000000000000000803f0000000001000000b8626325c4626325c4626325000000000000000050fd211a00000000000000000101000050c1f30d1412000009000000900100000901000082000000000000007e443b040000000039b705f00000000004000000ffffffff000000000000000000000000000000000000000000000000000000000000000000000000000000000000000000000000ed57738600000000ffffffffffffffff0400000000000000ffffffff00000000000000000000000019000000c2c505040000000084b605040000000004000000ffffffff0000000000000000000000000000000000000000000000000000000000000000000000000000000000000000000000006156738600000000ffffffffffffffff0400000000000000ffffffff00000000000000000000000000c0584401000000a89664021612000090c1cc0f10c2cc0f0000000007000000010000000000000000000000000000000000000008000000000000010000000000806e4400806e440a000000000000000000000000000000000000000000000000000000000000000000803f0000000001000000c8626325d4626325d4626325000000000000000050fd211a00000000000000000101000050c1f30d151200000a000000c2010000270100009600000000000000e6e24b0400000000a2b105750000000004000000ffffffff0000000000000000000000000000000000000000000000000000000000000000000000000000000000000000000000008551738600000000ffffffffffffffff0400000000000000ffffffff000000000000000000000000190000006ac20504000000002cb105040000000004000000ffffffff000000000000000000000000000000000000000000000000000000000000000000000000000000000000000000000000f951738600000000ffffffffffffffff0400000000000000ffffffff0000000000000000000000000040654401000000a896640217120000100ecd0f900ecd0f0700000007000000010000000000000000000000000000000000000008000000000000010000000000007944000079440b000000000000000000000000000000000000000000000000000000000000000000803f0000000001000000d8626325e4626325e4626325000000000000000050fd211a00000000000000000101000050c1f30d161200000b000000c20100002701000096000000000000000ee34b04000000004ab005750000000004000000ffffffff0000000000000000000000000000000000000000000000000000000000000000000000000000000000000000000000001d53738600000000ffffffffffffffff0400000000000000ffffffff0000000000000000000000001900000092c0050400000000d4b305040000000004000000ffffffff0000000000000000000000000000000000000000000000000000000000000000000000000000000000000000000000009153738600000000ffffffffffffffff0400000000000000ffffffff00000000000000000000000000c0714401000000a89664021812000010facc0f50facc0f0000000007000000010000000000000000000000000000000000000008000000000000010000000000a0874400a087440c000000000000000000000000000000000000000000000000000000000000000000803f0000000000000000f86263250463632504636325000000000000000050fd211a00000000000000000101000050c1f30d171200000c000000c2010000270100009600000009000000b6b9050400000000f0b2c5070000000004000000ffffffff000000000000000000000000000000000000000000000000000000000000000000000000000000000000000000000000b552738600000000ffffffffffffffff0400000000000000ffffffff000000000000000000000000000000003ae14b04000000007eb205750000000004000000ffffffff000000000000000000000000000000000000000000000000000000000000000000000000000000000000000000000000294d738600000000ffffffffffffffff0400000000000000ffffffff00000000000000000000000000a0834401000000a896640219120000100ecd0f500ecd0f0000000007000000010000000000000000000000000000000000000008000000000000010000000000a0924400a092440d000000000000000000000000000000000000000000000000000000000000000000803f0000000000000000686363257463632574636325000000000000000050fd211a00000000000000000101000050c1f30d181200000d000000f40100004a010000a500000000000000de1f5804000000009aac05ea0000000004000000ffffffff0000000000000000000000000000000000000000000000000000000000000000000000000000000000000000000000004d4c738600000000ffffffffffffffff0400000000000000ffffffff00000000000000000000000019000000a2df050400000000e4ac05040000000004000000ffffffff000000000000000000000000000000000000000000000000000000000000000000000000000000000000000000000000c14c738600000000ffffffffffffffff0400000000000000ffffffff00000000000000000000000000608e4401000000a89664021a12000050c6cc0f90c6cc0f0600000007000000010000000000000000000000000000000000000008000000000000010000000000c09d4400c09d440e000000000000000000000000000000000000000000000000000000000000000000803f0000000000000000285e6325345e6325345e6325000000000000000050fd211a00000000000000000101000050c1f30d191200000e000000f40100004a010000a500000000000000461c58040000000002af05ea0000000004000000ffffffff000000000000000000000000000000000000000000000000000000000000000000000000000000000000000000000000e54f738600000000ffffffffffffffff0400000000000000ffffffff00000000000000000000000019000000cadd0504000000008cae05040000000004000000ffffffff000000000000000000000000000000000000000000000000000000000000000000000000000000000000000000000000594e738600000000ffffffffffffffff0400000000000000ffffffff0000000000000000000000000020994401000000a89664021b120000d0c3cc0f90c4cc0f070000000700000001000000000000000000000000000000000000000800000000000001000000000080a8440080a8440f000000000000000000000000000000000000000000000000000000000000000000803f0000000000000000f85f63250460632504606325000000000000000050fd211a00000000000000000101000050c1f30d1a1200000f000000260200006d010000b400000004000000ee4a040400000000a8a985080000000004000000ffffffff0000000000000000000000000000000000000000000000000000000000000000000000000000000000000000000000007d49738600000000ffffffffffffffff0400000000000000ffffffff0000000000000000000000000000000072ba68040000000037a9056f0000000004000000ffffffff000000000000000000000000000000000000000000000000000000000000000000000000000000000000000000000000f149738600000000ffffffffffffffff0400000000000000ffffffff00000000000000000000000000a0a34401000000</t>
  </si>
  <si>
    <t>#110|CarDef_Datsun280Z|4348454154454E47494E450300000038769D2700000000E8170000a89664021c12000050cbcc0fd0cbcc0f00000000070000000100000000000000000000000000000000000000080000000000000100000000000044440000444401000000000000000000000000000000000000000000000000000000000000000000803f0000000004000000486263255462632554626325000000000000000010fe211a00000000000000000101000050c6f30dffffffff01000000fa000000a500000055000000000000003eb80b0400000000786b04790000000004000000ffffffff0000000000000000000000000000000000000000000000000000000000000000000000000000000000000000000000002d8a728600000000ffffffffffffffff0400000000000000ffffffff000000000000000000000000190000008219040400000000c46a04040000000004000000ffffffff000000000000000000000000000000000000000000000000000000000000000000000000000000000000000000000000a18a728600000000ffffffffffffffff0400000000000000ffffffff0000000000000000000000000000444400000000a89664021d120000d0c3cc0f10c4cc0f0700000007000000010000000000000000000000000000000000000008000000000000010000000000004f4400004f4402000000000000000000000000000000000000000000000000000000000000000000803f0000000004000000586263256462632564626325000000000000000010fe211a00000000000000000101000050c6f30d1c120000020000002c010000c80000006400000000000000a6561b0400000000e06504fe0000000004000000ffffffff000000000000000000000000000000000000000000000000000000000000000000000000000000000000000000000000c585728600000000ffffffffffffffff0400000000000000ffffffff000000000000000000000000190000002a160404000000006c6504040000000004000000ffffffff0000000000000000000000000000000000000000000000000000000000000000000000000000000000000000000000003984728600000000ffffffffffffffff0400000000000000ffffffff00000000000000000000000000004b4400000000a89664021e120000100ecd0f500ecd0f00000000070000000100000000000000000000000000000000000000080000000000000100000000004056440040564403000000000000000000000000000000000000000000000000000000000000000000803f0000000004000000286263253462632534626325000000000000000010fe211a00000000000000000101000050c6f30d1d120000030000002c010000c80000006400000000000000ce541b0400000000886704fe0000000004000000ffffffff0000000000000000000000000000000000000000000000000000000000000000000000000000000000000000000000005d87728600000000ffffffffffffffff0400000000000000ffffffff000000000000000000000000190000005214040400000000146704040000000004000000ffffffff000000000000000000000000000000000000000000000000000000000000000000000000000000000000000000000000d187728600000000ffffffffffffffff0400000000000000ffffffff0000000000000000000000000000524401000000a89664021f120000d0facc0fd0fbcc0f0000000007000000010000000000000000000000000000000000000008000000000000010000000000405d4400405d4404000000000000000000000000000000000000000000000000000000000000000000803f0000000002000000886263259462632594626325000000000000000010fe211a00000000000000000101000050c6f30d1e120000040000005e010000e60000007300000005000000761d040400000000306644040000000004000000ffffffff000000000000000000000000000000000000000000000000000000000000000000000000000000000000000000000000f586728600000000ffffffffffffffff0400000002000000ffffffff00000000000000000000000000000000faf22a0400000000bd6104730000000004000000ffffffff0000000000000000000000000000000000000000000000000000000000000000000000000000000000000000000000006981728600000000ffffffffffffffff0400000000000000ffffffff0000000000000000000000000000594401000000a89664022012000050f7cc0f90f7cc0f00000000070000000100000000000000000000000000000000000000080000000000000100000000000069440000694405000000000000000000000000000000000000000000000000000000000000000000803f0000000002000000386363254463632544636325000000000000000010fe211a00000000000000000101000050c6f30d1f12000005000000900100000901000082000000000000009e933a0400000000d96004f00000000004000000ffffffff0000000000000000000000000000000000000000000000000000000000000000000000000000000000000000000000008d80728600000000ffffffffffffffff0400000000000000ffffffff000000000000000000000000190000006213040400000000246004040000000004000000ffffffff0000000000000000000000000000000000000000000000000000000000000000000000000000000000000000000000000183728600000000ffffffffffffffff0400000000000000ffffffff0000000000000000000000000000604401000000a89664022112000010ffcc0f1000cd0f0600000007000000010000000000000000000000000000000000000008000000000000010000000000c06c4400c06c4406000000000000000000000000000000000000000000000000000000000000000000803f0000000002000000786363258463632584636325000000000000000010fe211a00000000000000000101000050c6f30d20120000060000009001000009010000820000000000000006903a0400000000416304f00000000004000000ffffffff0000000000000000000000000000000000000000000000000000000000000000000000000000000000000000000000002582728600000000ffffffffffffffff0400000000000000ffffffff000000000000000000000000190000008a11040400000000cc6204040000000004000000ffffffff0000000000000000000000000000000000000000000000000000000000000000000000000000000000000000000000009982728600000000ffffffffffffffff0400000000000000ffffffff0000000000000000000000000000674401000000a896640222120000d0c3cc0f90c4cc0f07000000070000000100000000000000000000000000000000000000080000000000000100000000000077440000774407000000000000000000000000000000000000000000000000000000000000000000803f0000000002000000d8636325e4636325e4636325000000000000000010fe211a00000000000000000101000050c6f30d2112000007000000c2010000270100009600000000000000aece4a0400000000ea9d04750000000004000000ffffffff000000000000000000000000000000000000000000000000000000000000000000000000000000000000000000000000bd7d728600000000ffffffffffffffff0400000000000000ffffffff0000000000000000000000001900000032ee040400000000749d04040000000004000000ffffffff000000000000000000000000000000000000000000000000000000000000000000000000000000000000000000000000317c728600000000ffffffffffffffff0400000000000000ffffffff0000000000000000000000000000714401000000a89664022312000050f7cc0fd0f7cc0f0000000007000000010000000000000000000000000000000000000008000000000000010000000000a0804400a0804408000000000000000000000000000000000000000000000000000000000000000000803f0000000001000000e8636325f4636325f4636325000000000000000010fe211a00000000000000000101000050c6f30d2212000008000000c2010000270100009600000005000000d6e4040400000000909f44040000000004000000ffffffff000000000000000000000000000000000000000000000000000000000000000000000000000000000000000000000000557f728600000000ffffffffffffffff040000000e000000ffffffff000000000000000000000000000000005acc4a04000000001e9f04750000000004000000ffffffff000000000000000000000000000000000000000000000000000000000000000000000000000000000000000000000000c97f728600000000ffffffffffffffff0400000000000000ffffffff00000000000000000000000000007b4401000000a896640224120000d0facc0f10fbcc0f0000000007000000010000000000000000000000000000000000000008000000000000010000000000c0854400c0854409000000000000000000000000000000000000000000000000000000000000000000803f0000000001000000486363255463632554636325000000000000000010fe211a00000000000000000101000050c6f30d2312000009000000f40100004a010000a5000000000000007e2d5904000000003a9e04ea0000000004000000ffffffff000000000000000000000000000000000000000000000000000000000000000000000000000000000000000000000000ed7e728600000000ffffffffffffffff0400000000000000ffffffff00000000000000000000000019000000c2ea040400000000849904040000000004000000ffffffff0000000000000000000000000000000000000000000000000000000000000000000000000000000000000000000000006179728600000000ffffffffffffffff0400000000000000ffffffff0000000000000000000000000080824401000000a89664022512000010facc0f50facc0f0600000007000000010000000000000000000000000000000000000008000000000000010000000000e08c4400e08c440a000000000000000000000000000000000000000000000000000000000000000000803f0000000001000000f86363250464632504646325000000000000000010fe211a00000000000000000101000050c6f30d241200000a000000260200006d010000b400000000000000e68b690400000000a398046f0000000004000000ffffffff0000000000000000000000000000000000000000000000000000000000000000000000000000000000000000000000008578728600000000ffffffffffffffff0400000000000000ffffffff000000000000000000000000190000006aeb0404000000002c9804040000000004000000ffffffff000000000000000000000000000000000000000000000000000000000000000000000000000000000000000000000000f978728600000000ffffffffffffffff0400000000000000ffffffff0000000000000000000000000080874401000000a8966402261200005011cd0f9011cd0f0000000007000000010000000000000000000000000000000000000008000000000000010000000000c0904400c090440b000000000000000000000000000000000000000000000000000000000000000000803f0000000001000000086463251464632514646325000000000000000010fe211a00000000000000000101000050c6f30d251200000b000000260200006d010000b4000000000000000e886904000000004b9b046f0000000004000000ffffffff0000000000000000000000000000000000000000000000000000000000000000000000000000000000000000000000001d7a728600000000ffffffffffffffff0400000000000000ffffffff0000000000000000000000001900000092e9040400000000d49a04040000000004000000ffffffff000000000000000000000000000000000000000000000000000000000000000000000000000000000000000000000000917a728600000000ffffffffffffffff0400000000000000ffffffff00000000000000000000000000808c4401000000a89664022712000050c6cc0f90c6cc0f0000000007000000010000000000000000000000000000000000000008000000000000010000000000e0994400e099440c000000000000000000000000000000000000000000000000000000000000000000803f0000000000000000186463252464632524646325000000000000000010fe211a00000000000000000101000050c6f30d261200000c000000580200008b010000c800000009000000b646040400000000f09504010000000004000000ffffffff000000000000000000000000000000000000000000000000000000000000000000000000000000000000000000000000b575728600000000ffffffffffffffff0400000000000000ffffffff000000000000000000000000000000003ae67904000000007f9504ec0000000004000000ffffffff0000000000000000000000000000000000000000000000000000000000000000000000000000000000000000000000002974728600000000ffffffffffffffff0400000000000000ffffffff0000000000000000000000000060954401000000a896640228120000d0facc0fd0fbcc0f000000000700000001000000000000000000000000000000000000000800000000000001000000000000a3440000a3440d000000000000000000000000000000000000000000000000000000000000000000803f0000000000000000586363256463632564636325000000000000000010fe211a00000000000000000101000050c6f30d271200000d0000008a020000ae010000d700000000000000de448804000000009c9704610000000004000000ffffffff0000000000000000000000000000000000000000000000000000000000000000000000000000000000000000000000004d77728600000000ffffffffffffffff0400000000000000ffffffff00000000000000000000000019000000a2e4040400000000e49704040000000004000000ffffffff000000000000000000000000000000000000000000000000000000000000000000000000000000000000000000000000c177728600000000ffffffffffffffff0400000000000000ffffffff00000000000000000000000000409e4401000000a89664022912000010ffcc0f50ffcc0f060000000700000001000000000000000000000000000000000000000800000000000001000000000020ac440020ac440e000000000000000000000000000000000000000000000000000000000000000000803f0000000000000000385f6325445f6325445f6325000000000000000010fe211a00000000000000000101000050c6f30d281200000e0000008a020000ae010000d7000000000000004645880400000000049604610000000004000000ffffffff000000000000000000000000000000000000000000000000000000000000000000000000000000000000000000000000e576728600000000ffffffffffffffff0400000000000000ffffffff00000000000000000000000019000000cae20404000000008c9104040000000004000000ffffffff0000000000000000000000000000000000000000000000000000000000000000000000000000000000000000000000005971728600000000ffffffffffffffff0400000000000000ffffffff0000000000000000000000000020a74401000000a89664022a12000050f3cc0fd0f3cc0f070000000700000001000000000000000000000000000000000000000800000000000001000000000060b5440060b5440f000000000000000000000000000000000000000000000000000000000000000000803f0000000000000000486063255460632554606325000000000000000010fe211a00000000000000000101000050c6f30d291200000f000000bc020000cc010000e600000004000000eec3070400000000a890041d0000000004000000ffffffff0000000000000000000000000000000000000000000000000000000000000000000000000000000000000000000000007d70728600000000ffffffffffffffff0400000000000000ffffffff0000000000000000000000000000000072a3980400000000309004e60000000004000000ffffffff000000000000000000000000000000000000000000000000000000000000000000000000000000000000000000000000f170728600000000ffffffffffffffff0400000000000000ffffffff0000000000000000000000000020b04401000000</t>
  </si>
  <si>
    <t>#111|CarDef_Shelby_Cobra_427|4348454154454E47494E450300000038389D2700000000E8170000a89664022b120000d0c3cc0f10c4cc0f0000000007000000010000000000000000000000000000000000000008000000000000010000000000c0884400c0884401000000000000000000000000000000000000000000000000000000000000000000803f0000000004000000c8636325d4636325d4636325000000000000000050fe211a00000000000000000101000050cbc90fffffffff010000002c010000c800000064000000000000003e161b0400000000782504fe0000000004000000ffffffff0000000000000000000000000000000000000000000000000000000000000000000000000000000000000000000000002dc4728600000000ffffffffffffffff0400000000000000ffffffff000000000000000000000000190000008257040400000000c42404040000000004000000ffffffff000000000000000000000000000000000000000000000000000000000000000000000000000000000000000000000000a1c4728600000000ffffffffffffffff0400000000000000ffffffff00000000000000000000000000c0884400000000a89664022c12000090c1cc0f10c2cc0f0000000007000000010000000000000000000000000000000000000008000000000000010000000000e08d4400e08d4402000000000000000000000000000000000000000000000000000000000000000000803f0000000004000000286363253463632534636325000000000000000050fe211a00000000000000000101000050cbc90f2b1200000200000090010000090100008200000000000000a6d43a0400000000e12704f00000000004000000ffffffff000000000000000000000000000000000000000000000000000000000000000000000000000000000000000000000000c5c7728600000000ffffffffffffffff0400000000000000ffffffff000000000000000000000000190000002a540404000000006c2704040000000004000000ffffffff00000000000000000000000000000000000000000000000000000000000000000000000000000000000000000000000039c6728600000000ffffffffffffffff0400000000000000ffffffff00000000000000000000000000208b4400000000a89664022d12000050f3cc0f90f3cc0f00000000070000000100000000000000000000000000000000000000080000000000000100000000006090440060904403000000000000000000000000000000000000000000000000000000000000000000803f0000000004000000b8636325c4636325c4636325000000000000000050fe211a00000000000000000101000050cbc90f2c12000003000000c2010000270100009600000000000000ce724a04000000008a2104750000000004000000ffffffff0000000000000000000000000000000000000000000000000000000000000000000000000000000000000000000000005dc1728600000000ffffffffffffffff0400000000000000ffffffff000000000000000000000000190000005252040400000000142104040000000004000000ffffffff000000000000000000000000000000000000000000000000000000000000000000000000000000000000000000000000d1c1728600000000ffffffffffffffff0400000000000000ffffffff00000000000000000000000000808d4401000000a89664022e12000050cbcc0fd0cbcc0f0600000007000000010000000000000000000000000000000000000008000000000000010000000000c0924400c0924404000000000000000000000000000000000000000000000000000000000000000000803f000000000200000098636325a4636325a4636325000000000000000050fe211a00000000000000000101000050cbc90f2d12000004000000260200006d010000b400000005000000765b040400000000302044040000000004000000ffffffff000000000000000000000000000000000000000000000000000000000000000000000000000000000000000000000000f5c0728600000000ffffffffffffffff0400000001000000ffffffff00000000000000000000000000000000fa30690400000000bf23046f0000000004000000ffffffff00000000000000000000000000000000000000000000000000000000000000000000000000000000000000000000000069c3728600000000ffffffffffffffff0400000000000000ffffffff00000000000000000000000000e08f4401000000a89664022f12000010ffcc0f1000cd0f00000000070000000100000000000000000000000000000000000000080000000000000100000000002098440020984405000000000000000000000000000000000000000000000000000000000000000000803f0000000002000000d8646325e4646325e4646325000000000000000050fe211a00000000000000000101000050cbc90f2e120000050000008a020000ae010000d7000000000000009ef1880400000000dc2204610000000004000000ffffffff0000000000000000000000000000000000000000000000000000000000000000000000000000000000000000000000008dc2728600000000ffffffffffffffff0400000000000000ffffffff000000000000000000000000190000006251040400000000242204040000000004000000ffffffff00000000000000000000000000000000000000000000000000000000000000000000000000000000000000000000000001bd728600000000ffffffffffffffff0400000000000000ffffffff0000000000000000000000000040924401000000a896640230120000d0facc0f50fbcc0f0700000007000000010000000000000000000000000000000000000008000000000000010000000000a0984400a0984406000000000000000000000000000000000000000000000000000000000000000000803f0000000002000000886463259464632594646325000000000000000050fe211a00000000000000000101000050cbc90f2f12000006000000bc020000cc010000e600000000000000066e980400000000445d04e60000000004000000ffffffff00000000000000000000000000000000000000000000000000000000000000000000000000000000000000000000000025bc728600000000ffffffffffffffff0400000000000000ffffffff000000000000000000000000190000008a2f040400000000cc5c04040000000004000000ffffffff00000000000000000000000000000000000000000000000000000000000000000000000000000000000000000000000099bc728600000000ffffffffffffffff0400000000000000ffffffff00000000000000000000000000e0944401000000a89664023112000090c1cc0fd0c1cc0f0000000007000000010000000000000000000000000000000000000008000000000000010000000000009c4400009c4407000000000000000000000000000000000000000000000000000000000000000000803f0000000002000000f86463250465632504656325000000000000000050fe211a00000000000000000101000050cbc90f301200000700000020030000120200000901000000000000aeacbf0400000000ed5f04d80000000004000000ffffffff000000000000000000000000000000000000000000000000000000000000000000000000000000000000000000000000bdbf728600000000ffffffffffffffff0400000000000000ffffffff00000000000000000000000019000000322c040400000000745f04040000000004000000ffffffff00000000000000000000000000000000000000000000000000000000000000000000000000000000000000000000000031be728600000000ffffffffffffffff0400000000000000ffffffff0000000000000000000000000040984401000000a89664023212000050cbcc0f90cbcc0f0600000007000000010000000000000000000000000000000000000008000000000000010000000000809f4400809f4408000000000000000000000000000000000000000000000000000000000000000000803f0000000001000000b8646325c4646325c4646325000000000000000050fe211a00000000000000000101000050cbc90f311200000800000084030000530200002701000005000000d622040400000000905944040000000004000000ffffffff00000000000000000000000000000000000000000000000000000000000000000000000000000000000000000000000055b9728600000000ffffffffffffffff040000000e000000ffffffff000000000000000000000000000000005aeade04000000001a5904d20000000004000000ffffffff000000000000000000000000000000000000000000000000000000000000000000000000000000000000000000000000c9b9728600000000ffffffffffffffff0400000000000000ffffffff00000000000000000000000000a09b4401000000a896640233120000d001cd0f1002cd0f000000000700000001000000000000000000000000000000000000000800000000000001000000000000a3440000a34409000000000000000000000000000000000000000000000000000000000000000000803f0000000001000000486463255464632554646325000000000000000050fe211a00000000000000000101000050cbc90f3212000009000000b6030000710200003b010000000000007e4bee04000000003f5804570000000004000000ffffffff000000000000000000000000000000000000000000000000000000000000000000000000000000000000000000000000edb8728600000000ffffffffffffffff0400000000000000ffffffff00000000000000000000000019000000c228040400000000845b04040000000004000000ffffffff00000000000000000000000000000000000000000000000000000000000000000000000000000000000000000000000061bb728600000000ffffffffffffffff0400000000000000ffffffff00000000000000000000000000009f4401000000a8966402341200005011cd0f9011cd0f0000000007000000010000000000000000000000000000000000000008000000000000010000000000e0a84400e0a8440a000000000000000000000000000000000000000000000000000000000000000000803f0000000001000000086563251465632514656325000000000000000050fe211a00000000000000000101000050cbc90f331200000a0000001a040000b70200005901000000000000e6890d0500000000a85a04490000000004000000ffffffff00000000000000000000000000000000000000000000000000000000000000000000000000000000000000000000000085ba728600000000ffffffffffffffff0400000000000000ffffffff000000000000000000000000190000006a290404000000002c5a04040000000004000000ffffffff000000000000000000000000000000000000000000000000000000000000000000000000000000000000000000000000f9ba728600000000ffffffffffffffff0400000000000000ffffffff0000000000000000000000000060a24401000000a896640235120000100ecd0f900ecd0f0700000007000000010000000000000000000000000000000000000008000000000000010000000000c0aa4400c0aa440b000000000000000000000000000000000000000000000000000000000000000000803f000000000100000098646325a4646325a4646325000000000000000050fe211a00000000000000000101000050cbc90f341200000b0000007e040000f80200007c010000000000000ec62c0500000000415504430000000004000000ffffffff0000000000000000000000000000000000000000000000000000000000000000000000000000000000000000000000001db4728600000000ffffffffffffffff0400000000000000ffffffff000000000000000000000000190000009227040400000000d45404040000000004000000ffffffff00000000000000000000000000000000000000000000000000000000000000000000000000000000000000000000000091b4728600000000ffffffffffffffff0400000000000000ffffffff00000000000000000000000000c0a54401000000a896640236120000d0c3cc0f90c4cc0f000000000700000001000000000000000000000000000000000000000800000000000001000000000040b2440040b2440c000000000000000000000000000000000000000000000000000000000000000000803f0000000000000000686463257464632574646325000000000000000050fe211a00000000000000000101000050cbc90f351200000c000000b0040000160300008b01000009000000b6b4050400000000f05784080000000004000000ffffffff000000000000000000000000000000000000000000000000000000000000000000000000000000000000000000000000b5b7728600000000ffffffffffffffff0400000000000000ffffffff000000000000000000000000000000003aa43c0500000000755704c00000000004000000ffffffff00000000000000000000000000000000000000000000000000000000000000000000000000000000000000000000000029b6728600000000ffffffffffffffff0400000000000000ffffffff0000000000000000000000000000ad4401000000a89664023712000050f7cc0f90f7cc0f0000000007000000010000000000000000000000000000000000000008000000000000010000000000a0b94400a0b9440d000000000000000000000000000000000000000000000000000000000000000000803f0000000000000000e8646325f4646325f4646325000000000000000050fe211a00000000000000000101000050cbc90f361200000d000000140500005c030000ae01000000000000dee2530500000000925104ba0000000004000000ffffffff0000000000000000000000000000000000000000000000000000000000000000000000000000000000000000000000004db1728600000000ffffffffffffffff0400000000000000ffffffff00000000000000000000000019000000a222040400000000e45104040000000004000000ffffffff000000000000000000000000000000000000000000000000000000000000000000000000000000000000000000000000c1b1728600000000ffffffffffffffff0400000000000000ffffffff0000000000000000000000000040b44401000000a89664023812000010facc0f90facc0f060000000700000001000000000000000000000000000000000000000800000000000001000000000020c1440020c1440e000000000000000000000000000000000000000000000000000000000000000000803f0000000000000000b8606325c4606325c4606325000000000000000050fe211a00000000000000000101000050cbc90f371200000e000000780500009d030000cc0100000000000046237305000000000b5004bc0000000004000000ffffffff000000000000000000000000000000000000000000000000000000000000000000000000000000000000000000000000e5b0728600000000ffffffffffffffff0400000000000000ffffffff00000000000000000000000019000000ca200404000000008c5304040000000004000000ffffffff00000000000000000000000000000000000000000000000000000000000000000000000000000000000000000000000059b3728600000000ffffffffffffffff0400000000000000ffffffff0000000000000000000000000080bb4401000000a8966402391200001009cd0f9009cd0f070000000700000001000000000000000000000000000000000000000800000000000001000000000080c8440080c8440f000000000000000000000000000000000000000000000000000000000000000000803f0000000000000000386163254461632544616325000000000000000050fe211a00000000000000000101000050cbc90f381200000f000000aa050000bb030000e001000004000000ee01070400000000a852041d0000000004000000ffffffff0000000000000000000000000000000000000000000000000000000000000000000000000000000000000000000000007db2728600000000ffffffffffffffff0400000000000000ffffffff000000000000000000000000000000007281820500000000385204310000000004000000ffffffff000000000000000000000000000000000000000000000000000000000000000000000000000000000000000000000000f1b2728600000000ffffffffffffffff0400000000000000ffffffff00000000000000000000000000a0c24401000000</t>
  </si>
  <si>
    <t>#112|CarDef_Subaru_Impreza_WRXSTI|4348454154454E47494E450300000038199D2700000000E8170000a89664023a120000d0c3cc0f10c4cc0f00000000070000000100000000000000000000000000000000000000080000000000000100000000004001440040014401000000000000000000000000000000000000000000000000000000000000000000803f000000000400000078646325846463258464632500000000000000009004221a000000000000000001010000d0ccc90fffffffff01000000fa000000a500000055000000000000003ed70b0400000000780404790000000004000000ffffffff0000000000000000000000000000000000000000000000000000000000000000000000000000000000000000000000002de7728600000000ffffffffffffffff0400000000000000ffffffff000000000000000000000000190000008274040400000000c40704040000000004000000ffffffff000000000000000000000000000000000000000000000000000000000000000000000000000000000000000000000000a1e7728600000000ffffffffffffffff0400000000000000ffffffff0000000000000000000000000040014400000000a89664023b120000d001cd0f1002cd0f0000000007000000010000000000000000000000000000000000000008000000000000010000000000c00d4400c00d4402000000000000000000000000000000000000000000000000000000000000000000803f000000000400000038646325446463254464632500000000000000009004221a000000000000000001010000d0ccc90f3a12000002000000fa000000a50000005500000000000000a6d50b0400000000e00604790000000004000000ffffffff000000000000000000000000000000000000000000000000000000000000000000000000000000000000000000000000c5e6728600000000ffffffffffffffff0400000000000000ffffffff000000000000000000000000190000002a750404000000006c0604040000000004000000ffffffff00000000000000000000000000000000000000000000000000000000000000000000000000000000000000000000000039e1728600000000ffffffffffffffff0400000000000000ffffffff00000000000000000000000000000b4400000000a89664023c1200001009cd0f5009cd0f0700000007000000010000000000000000000000000000000000000008000000000000010000000000c0174400c0174403000000000000000000000000000000000000000000000000000000000000000000803f0000000004000000a8646325b4646325b464632500000000000000009004221a000000000000000001010000d0ccc90f3b120000030000002c010000c80000006400000000000000ce331b0400000000880004fe0000000004000000ffffffff0000000000000000000000000000000000000000000000000000000000000000000000000000000000000000000000005de0728600000000ffffffffffffffff0400000000000000ffffffff000000000000000000000000190000005273040400000000140004040000000004000000ffffffff000000000000000000000000000000000000000000000000000000000000000000000000000000000000000000000000d1e0728600000000ffffffffffffffff0400000000000000ffffffff00000000000000000000000000c0144401000000a89664023d12000010c9cc0f50c9cc0f0000000007000000010000000000000000000000000000000000000008000000000000010000000000c0214400c0214404000000000000000000000000000000000000000000000000000000000000000000803f0000000002000000c8646325d4646325d464632500000000000000009004221a000000000000000001010000d0ccc90f3c120000040000002c010000c800000064000000050000007678040400000000300344040000000004000000ffffffff000000000000000000000000000000000000000000000000000000000000000000000000000000000000000000000000f5e3728600000000ffffffffffffffff0400000002000000ffffffff00000000000000000000000000000000fa311b0400000000bc0204fe0000000004000000ffffffff00000000000000000000000000000000000000000000000000000000000000000000000000000000000000000000000069e2728600000000ffffffffffffffff0400000000000000ffffffff00000000000000000000000000801e4401000000a89664023e12000050f7cc0f90f7cc0f0700000007000000010000000000000000000000000000000000000008000000000000010000000000002f4400002f4405000000000000000000000000000000000000000000000000000000000000000000803f000000000200000058646325646463256464632500000000000000009004221a000000000000000001010000d0ccc90f3d120000050000005e010000e600000073000000000000009eae2a0400000000d93d04730000000004000000ffffffff0000000000000000000000000000000000000000000000000000000000000000000000000000000000000000000000008ddd728600000000ffffffffffffffff0400000000000000ffffffff00000000000000000000000019000000624e040400000000243d04040000000004000000ffffffff00000000000000000000000000000000000000000000000000000000000000000000000000000000000000000000000001dc728600000000ffffffffffffffff0400000000000000ffffffff0000000000000000000000000040284401000000a89664023f12000010ffcc0f50ffcc0f00000000070000000100000000000000000000000000000000000000080000000000000100000000004036440040364406000000000000000000000000000000000000000000000000000000000000000000803f0000000002000000c8656325d4656325d465632500000000000000009004221a000000000000000001010000d0ccc90f3e120000060000005e010000e6000000730000000000000006af2a0400000000413c04730000000004000000ffffffff00000000000000000000000000000000000000000000000000000000000000000000000000000000000000000000000025df728600000000ffffffffffffffff0400000000000000ffffffff000000000000000000000000190000008a4c040400000000cc3f04040000000004000000ffffffff00000000000000000000000000000000000000000000000000000000000000000000000000000000000000000000000099df728600000000ffffffffffffffff0400000000000000ffffffff00000000000000000000000000c0314401000000a89664024012000050f3cc0f90f3cc0f00000000070000000100000000000000000000000000000000000000080000000000000100000000004044440040444407000000000000000000000000000000000000000000000000000000000000000000803f000000000200000058656325646563256465632500000000000000009004221a000000000000000001010000d0ccc90f3f1200000700000090010000090100008200000000000000aecd3a0400000000e93e04f00000000004000000ffffffff000000000000000000000000000000000000000000000000000000000000000000000000000000000000000000000000bdde728600000000ffffffffffffffff0400000000000000ffffffff00000000000000000000000019000000324d040400000000743e04040000000004000000ffffffff00000000000000000000000000000000000000000000000000000000000000000000000000000000000000000000000031d9728600000000ffffffffffffffff0400000000000000ffffffff00000000000000000000000000803f4401000000a89664024112000010ffcc0f1000cd0f06000000070000000100000000000000000000000000000000000000080000000000000100000000008052440080524408000000000000000000000000000000000000000000000000000000000000000000803f000000000100000088656325946563259465632500000000000000009004221a000000000000000001010000d0ccc90f401200000800000090010000090100008200000005000000d643040400000000903844040000000004000000ffffffff00000000000000000000000000000000000000000000000000000000000000000000000000000000000000000000000055d8728600000000ffffffffffffffff040000000c000000ffffffff000000000000000000000000000000005acb3a04000000001d3804f00000000004000000ffffffff000000000000000000000000000000000000000000000000000000000000000000000000000000000000000000000000c9d8728600000000ffffffffffffffff0400000000000000ffffffff00000000000000000000000000404d4401000000a89664024212000050c6cc0f90c6cc0f00000000070000000100000000000000000000000000000000000000080000000000000100000000008060440080604409000000000000000000000000000000000000000000000000000000000000000000803f000000000100000098656325a4656325a465632500000000000000009004221a000000000000000001010000d0ccc90f4112000009000000c20100002701000096000000000000007e684a04000000003a3b04750000000004000000ffffffff000000000000000000000000000000000000000000000000000000000000000000000000000000000000000000000000eddb728600000000ffffffffffffffff0400000000000000ffffffff00000000000000000000000019000000c249040400000000843a04040000000004000000ffffffff00000000000000000000000000000000000000000000000000000000000000000000000000000000000000000000000061da728600000000ffffffffffffffff0400000000000000ffffffff00000000000000000000000000005b4401000000a89664024312000050cbcc0f90cbcc0f0600000007000000010000000000000000000000000000000000000008000000000000010000000000007244000072440a000000000000000000000000000000000000000000000000000000000000000000803f0000000001000000a8656325b4656325b465632500000000000000009004221a000000000000000001010000d0ccc90f421200000a000000c2010000270100009600000000000000e6664a0400000000a23504750000000004000000ffffffff00000000000000000000000000000000000000000000000000000000000000000000000000000000000000000000000085d5728600000000ffffffffffffffff0400000000000000ffffffff000000000000000000000000190000006a460404000000002c3504040000000004000000ffffffff000000000000000000000000000000000000000000000000000000000000000000000000000000000000000000000000f9d5728600000000ffffffffffffffff0400000000000000ffffffff00000000000000000000000000c0684401000000a89664024412000090c1cc0fd0c1cc0f0700000007000000010000000000000000000000000000000000000008000000000000010000000000407e4400407e440b000000000000000000000000000000000000000000000000000000000000000000803f000000000100000008666325146663251466632500000000000000009004221a000000000000000001010000d0ccc90f431200000b000000f40100004a010000a5000000000000000e875904000000004a3404ea0000000004000000ffffffff0000000000000000000000000000000000000000000000000000000000000000000000000000000000000000000000001dd7728600000000ffffffffffffffff0400000000000000ffffffff000000000000000000000000190000009244040400000000d43704040000000004000000ffffffff00000000000000000000000000000000000000000000000000000000000000000000000000000000000000000000000091d7728600000000ffffffffffffffff0400000000000000ffffffff00000000000000000000000000c0764401000000a896640245120000d0c3cc0f90c4cc0f0000000007000000010000000000000000000000000000000000000008000000000000010000000000e08a4400e08a440c000000000000000000000000000000000000000000000000000000000000000000803f0000000000000000d8656325e4656325e465632500000000000000009004221a000000000000000001010000d0ccc90f441200000c000000f40100004a010000a500000009000000b63d040400000000f036c4070000000004000000ffffffff000000000000000000000000000000000000000000000000000000000000000000000000000000000000000000000000b5d6728600000000ffffffffffffffff0400000000000000ffffffff000000000000000000000000000000003a855904000000007e3604ea0000000004000000ffffffff00000000000000000000000000000000000000000000000000000000000000000000000000000000000000000000000029d1728600000000ffffffffffffffff0400000000000000ffffffff00000000000000000000000000e0864401000000a89664024612000050c6cc0fd0c6cc0f0700000007000000010000000000000000000000000000000000000008000000000000010000000000c0964400c096440d000000000000000000000000000000000000000000000000000000000000000000803f0000000000000000e8656325f4656325f465632500000000000000009004221a000000000000000001010000d0ccc90f451200000d000000260200006d010000b400000000000000de236904000000009b30046f0000000004000000ffffffff0000000000000000000000000000000000000000000000000000000000000000000000000000000000000000000000004dd0728600000000ffffffffffffffff0400000000000000ffffffff00000000000000000000000019000000a243040400000000e43004040000000004000000ffffffff000000000000000000000000000000000000000000000000000000000000000000000000000000000000000000000000c1d0728600000000ffffffffffffffff0400000000000000ffffffff0000000000000000000000000060924401000000a896640247120000d0c3cc0f10c4cc0f0000000007000000010000000000000000000000000000000000000008000000000000010000000000a0a24400a0a2440e000000000000000000000000000000000000000000000000000000000000000000803f0000000000000000c8616325d4616325d461632500000000000000009004221a000000000000000001010000d0ccc90f461200000e000000260200006d010000b40000000000000046206904000000000333046f0000000004000000ffffffff000000000000000000000000000000000000000000000000000000000000000000000000000000000000000000000000e5d3728600000000ffffffffffffffff0400000000000000ffffffff00000000000000000000000019000000ca410404000000008c3204040000000004000000ffffffff00000000000000000000000000000000000000000000000000000000000000000000000000000000000000000000000059d2728600000000ffffffffffffffff0400000000000000ffffffff00000000000000000000000000e09d4401000000a89664024812000010facc0f50facc0f070000000700000001000000000000000000000000000000000000000800000000000001000000000060ae440060ae440f000000000000000000000000000000000000000000000000000000000000000000803f0000000000000000e8626325f4626325f462632500000000000000009004221a000000000000000001010000d0ccc90f471200000f000000580200008b010000c800000004000000eece050400000000a82d84080000000004000000ffffffff0000000000000000000000000000000000000000000000000000000000000000000000000000000000000000000000007dcd728600000000ffffffffffffffff0400000000000000ffffffff00000000000000000000000000000000725e790400000000372d04ec0000000004000000ffffffff000000000000000000000000000000000000000000000000000000000000000000000000000000000000000000000000f1cd728600000000ffffffffffffffff0400000000000000ffffffff0000000000000000000000000040a94401000000</t>
  </si>
  <si>
    <t>#113|CarDef_Kepler_Motion|4348454154454E47494E450300000038959D2700000000E8170000a89664024912000010ffcc0fd0ffcc0f000000000700000001000000000000000000000000000000000000000800000000000001000000000020ab440020ab4401000000000000000000000000000000000000000000000000000000000000000000803f000000000400000078656325846563258465632500000000000000001004221a000000000000000001010000b0e0ee02ffffffff010000002c010000c800000064000000000000003ebb1b0400000000788804fe0000000004000000ffffffff0000000000000000000000000000000000000000000000000000000000000000000000000000000000000000000000002d6b728600000000ffffffffffffffff0400000000000000ffffffff0000000000000000000000001900000082f8040400000000c48b04040000000004000000ffffffff000000000000000000000000000000000000000000000000000000000000000000000000000000000000000000000000a16b728600000000ffffffffffffffff0400000000000000ffffffff0000000000000000000000000020ab4400000000a89664024a120000100ecd0f100fcd0f000000000700000001000000000000000000000000000000000000000800000000000001000000000040b0440040b04402000000000000000000000000000000000000000000000000000000000000000000803f000000000400000018666325246663252466632500000000000000001004221a000000000000000001010000b0e0ee0249120000020000005e010000e60000007300000000000000a6192a0400000000e18a04730000000004000000ffffffff000000000000000000000000000000000000000000000000000000000000000000000000000000000000000000000000c56a728600000000ffffffffffffffff0400000000000000ffffffff000000000000000000000000190000002af90404000000006c8a04040000000004000000ffffffff0000000000000000000000000000000000000000000000000000000000000000000000000000000000000000000000003965728600000000ffffffffffffffff0400000000000000ffffffff00000000000000000000000000c0ac4400000000a89664024b12000050f7cc0f90f7cc0f0600000007000000010000000000000000000000000000000000000008000000000000010000000000e0b14400e0b14403000000000000000000000000000000000000000000000000000000000000000000803f0000000004000000b8656325c4656325c465632500000000000000001004221a000000000000000001010000b0e0ee024a1200000300000090010000090100008200000000000000ce773a0400000000898404f00000000004000000ffffffff0000000000000000000000000000000000000000000000000000000000000000000000000000000000000000000000005d64728600000000ffffffffffffffff0400000000000000ffffffff0000000000000000000000001900000052f7040400000000148404040000000004000000ffffffff000000000000000000000000000000000000000000000000000000000000000000000000000000000000000000000000d164728600000000ffffffffffffffff0400000000000000ffffffff0000000000000000000000000060ae4401000000a89664024c12000050f3cc0f90f3cc0f000000000700000001000000000000000000000000000000000000000800000000000001000000000080b3440080b34404000000000000000000000000000000000000000000000000000000000000000000803f000000000200000028656325346563253465632500000000000000001004221a000000000000000001010000b0e0ee024b12000004000000f40100004a010000a50000000500000076fc040400000000308744040000000004000000ffffffff000000000000000000000000000000000000000000000000000000000000000000000000000000000000000000000000f567728600000000ffffffffffffffff0400000001000000ffffffff00000000000000000000000000000000fa35590400000000be8604ea0000000004000000ffffffff0000000000000000000000000000000000000000000000000000000000000000000000000000000000000000000000006966728600000000ffffffffffffffff0400000000000000ffffffff0000000000000000000000000000b04401000000a89664024d120000d0facc0f50fbcc0f0700000007000000010000000000000000000000000000000000000008000000000000010000000000c0b84400c0b84405000000000000000000000000000000000000000000000000000000000000000000803f000000000200000038656325446563254465632500000000000000001004221a000000000000000001010000b0e0ee024c12000005000000260200006d010000b4000000000000009e92690400000000db81046f0000000004000000ffffffff0000000000000000000000000000000000000000000000000000000000000000000000000000000000000000000000008d61728600000000ffffffffffffffff0400000000000000ffffffff0000000000000000000000001900000062f2040400000000248104040000000004000000ffffffff0000000000000000000000000000000000000000000000000000000000000000000000000000000000000000000000000160728600000000ffffffffffffffff0400000000000000ffffffff00000000000000000000000000a0b14401000000a89664024e12000010ffcc0f1000cd0f0000000007000000010000000000000000000000000000000000000008000000000000010000000000e0b74400e0b74406000000000000000000000000000000000000000000000000000000000000000000803f0000000002000000c8666325d4666325d466632500000000000000001004221a000000000000000001010000b0e0ee024d12000006000000580200008b010000c80000000000000006f3790400000000438004ec0000000004000000ffffffff0000000000000000000000000000000000000000000000000000000000000000000000000000000000000000000000002563728600000000ffffffffffffffff0400000000000000ffffffff000000000000000000000000190000008af0040400000000cc8304040000000004000000ffffffff0000000000000000000000000000000000000000000000000000000000000000000000000000000000000000000000009963728600000000ffffffffffffffff0400000000000000ffffffff0000000000000000000000000060b34401000000a89664024f120000d0c3cc0f10c4cc0f060000000700000001000000000000000000000000000000000000000800000000000001000000000040ba440040ba4407000000000000000000000000000000000000000000000000000000000000000000803f0000000002000000f8666325046763250467632500000000000000001004221a000000000000000001010000b0e0ee024e12000007000000bc020000cc010000e600000000000000aeb1980400000000ec8204e60000000004000000ffffffff000000000000000000000000000000000000000000000000000000000000000000000000000000000000000000000000bd62728600000000ffffffffffffffff0400000000000000ffffffff0000000000000000000000001900000032f1040400000000748204040000000004000000ffffffff000000000000000000000000000000000000000000000000000000000000000000000000000000000000000000000000315d728600000000ffffffffffffffff0400000000000000ffffffff00000000000000000000000000c0b54401000000a896640250120000d001cd0f1002cd0f0000000007000000010000000000000000000000000000000000000008000000000000010000000000c0bc4400c0bc4408000000000000000000000000000000000000000000000000000000000000000000803f000000000100000068666325746663257466632500000000000000001004221a000000000000000001010000b0e0ee024f12000008000000ee020000ef010000fa00000005000000d6c704040000000090bc44040000000004000000ffffffff000000000000000000000000000000000000000000000000000000000000000000000000000000000000000000000000555c728600000000ffffffffffffffff040000000e000000ffffffff000000000000000000000000000000005a2faf040000000019bc045b0000000004000000ffffffff000000000000000000000000000000000000000000000000000000000000000000000000000000000000000000000000c95c728600000000ffffffffffffffff0400000000000000ffffffff0000000000000000000000000020b84401000000a896640251120000100ecd0f500ecd0f070000000700000001000000000000000000000000000000000000000800000000000001000000000020bf440020bf4409000000000000000000000000000000000000000000000000000000000000000000803f0000000001000000d8666325e4666325e466632500000000000000001004221a000000000000000001010000b0e0ee025012000009000000200300001202000009010000000000007e4cbf04000000003dbf04d80000000004000000ffffffff000000000000000000000000000000000000000000000000000000000000000000000000000000000000000000000000ed5f728600000000ffffffffffffffff0400000000000000ffffffff00000000000000000000000019000000c2cd04040000000084be04040000000004000000ffffffff000000000000000000000000000000000000000000000000000000000000000000000000000000000000000000000000615e728600000000ffffffffffffffff0400000000000000ffffffff0000000000000000000000000080ba4401000000a89664025212000050f3cc0fd0f3cc0f000000000700000001000000000000000000000000000000000000000800000000000001000000000060c4440060c4440a000000000000000000000000000000000000000000000000000000000000000000803f000000000100000098666325a4666325a466632500000000000000001004221a000000000000000001010000b0e0ee02511200000a00000084030000530200002701000000000000e60ade0400000000a6b904d20000000004000000ffffffff0000000000000000000000000000000000000000000000000000000000000000000000000000000000000000000000008559728600000000ffffffffffffffff0400000000000000ffffffff000000000000000000000000190000006aca0404000000002cb904040000000004000000ffffffff000000000000000000000000000000000000000000000000000000000000000000000000000000000000000000000000f959728600000000ffffffffffffffff0400000000000000ffffffff00000000000000000000000000e0bc4401000000a8966402531200005011cd0f9011cd0f060000000700000001000000000000000000000000000000000000000800000000000001000000000020c5440020c5440b000000000000000000000000000000000000000000000000000000000000000000803f000000000100000078666325846663258466632500000000000000001004221a000000000000000001010000b0e0ee02521200000b000000b6030000710200003b010000000000000eabee04000000004fb804570000000004000000ffffffff0000000000000000000000000000000000000000000000000000000000000000000000000000000000000000000000001d5b728600000000ffffffffffffffff0400000000000000ffffffff0000000000000000000000001900000092c8040400000000d4bb04040000000004000000ffffffff000000000000000000000000000000000000000000000000000000000000000000000000000000000000000000000000915b728600000000ffffffffffffffff0400000000000000ffffffff0000000000000000000000000060bf4401000000a896640254120000d0facc0f50fccc0f0000000007000000010000000000000000000000000000000000000008000000000000010000000000e0c94400e0c9440c000000000000000000000000000000000000000000000000000000000000000000803f0000000000000000e8666325f4666325f466632500000000000000001004221a000000000000000001010000b0e0ee02531200000c000000e8030000940200004a01000009000000b689050400000000f0ba040e0000000004000000ffffffff000000000000000000000000000000000000000000000000000000000000000000000000000000000000000000000000b55a728600000000ffffffffffffffff0400000000000000ffffffff000000000000000000000000000000003ac9fe04000000007bba04d40000000004000000ffffffff0000000000000000000000000000000000000000000000000000000000000000000000000000000000000000000000002955728600000000ffffffffffffffff0400000000000000ffffffff0000000000000000000000000000c44401000000a89664025512000010c9cc0f50c9cc0f0000000007000000010000000000000000000000000000000000000008000000000000010000000000a0ce4400a0ce440d000000000000000000000000000000000000000000000000000000000000000000803f000000000000000008676325146763251467632500000000000000001004221a000000000000000001010000b0e0ee02541200000d0000004c040000d50200006d01000000000000de871d050000000090b404ce0000000004000000ffffffff0000000000000000000000000000000000000000000000000000000000000000000000000000000000000000000000004d54728600000000ffffffffffffffff0400000000000000ffffffff00000000000000000000000019000000a2c7040400000000e4b404040000000004000000ffffffff000000000000000000000000000000000000000000000000000000000000000000000000000000000000000000000000c154728600000000ffffffffffffffff0400000000000000ffffffff00000000000000000000000000a0c84401000000a89664025612000010facc0f50facc0f070000000700000001000000000000000000000000000000000000000800000000000001000000000060d3440060d3440e000000000000000000000000000000000000000000000000000000000000000000803f000000000000000008636325146363251463632500000000000000001004221a000000000000000001010000b0e0ee02551200000e0000007e040000f80200007c0100000000000046242c050000000009b704430000000004000000ffffffff000000000000000000000000000000000000000000000000000000000000000000000000000000000000000000000000e557728600000000ffffffffffffffff0400000000000000ffffffff00000000000000000000000019000000cac50404000000008cb604040000000004000000ffffffff0000000000000000000000000000000000000000000000000000000000000000000000000000000000000000000000005956728600000000ffffffffffffffff0400000000000000ffffffff0000000000000000000000000040cd4401000000a89664025712000050cbcc0f90cbcc0f060000000700000001000000000000000000000000000000000000000800000000000001000000000040d8440040d8440f000000000000000000000000000000000000000000000000000000000000000000803f000000000000000088636325946363259463632500000000000000001004221a000000000000000001010000b0e0ee02561200000f000000b0040000160300008b01000004000000eee2070400000000a8b1041d0000000004000000ffffffff0000000000000000000000000000000000000000000000000000000000000000000000000000000000000000000000007d51728600000000ffffffffffffffff0400000000000000ffffffff0000000000000000000000000000000072423c05000000003db104c00000000004000000ffffffff000000000000000000000000000000000000000000000000000000000000000000000000000000000000000000000000f151728600000000ffffffffffffffff0400000000000000ffffffff0000000000000000000000000000d24401000000</t>
  </si>
  <si>
    <t>#114|CarDef_Bentley_EXP10_Speed6|4348454154454E47494E450300000038B49D2700000000E8170000a896640258120000d0c3cc0f10c4cc0f000000000700000001000000000000000000000000000000000000000800000000000001000000000000b3440000b34401000000000000000000000000000000000000000000000000000000000000000000803f00000000040000006865632574656325746563250000000000000000d003221a000000000000000001010000d0bbf30dffffffff010000005e010000e600000073000000000000003e3a2a040000000079a904730000000004000000ffffffff0000000000000000000000000000000000000000000000000000000000000000000000000000000000000000000000002d48728600000000ffffffffffffffff0400000000000000ffffffff0000000000000000000000001900000082db040400000000c4a804040000000004000000ffffffff000000000000000000000000000000000000000000000000000000000000000000000000000000000000000000000000a148728600000000ffffffffffffffff0400000000000000ffffffff0000000000000000000000000000b34400000000a89664025912000050f3cc0f90f3cc0f070000000700000001000000000000000000000000000000000000000800000000000001000000000060b8440060b84402000000000000000000000000000000000000000000000000000000000000000000803f00000000040000002866632534666325346663250000000000000000d003221a000000000000000001010000d0bbf30d5812000002000000c2010000270100009600000000000000a6f84a0400000000e2ab04750000000004000000ffffffff000000000000000000000000000000000000000000000000000000000000000000000000000000000000000000000000c54b728600000000ffffffffffffffff0400000000000000ffffffff000000000000000000000000190000002ad80404000000006cab04040000000004000000ffffffff000000000000000000000000000000000000000000000000000000000000000000000000000000000000000000000000394a728600000000ffffffffffffffff0400000000000000ffffffff00000000000000000000000000c0b44400000000a89664025a120000d0facc0fd0fbcc0f000000000700000001000000000000000000000000000000000000000800000000000001000000000020ba440020ba4403000000000000000000000000000000000000000000000000000000000000000000803f0000000004000000b8666325c4666325c46663250000000000000000d003221a000000000000000001010000d0bbf30d5912000003000000580200008b010000c800000000000000ced67904000000008ba504ec0000000004000000ffffffff0000000000000000000000000000000000000000000000000000000000000000000000000000000000000000000000005d45728600000000ffffffffffffffff0400000000000000ffffffff0000000000000000000000001900000052d604040000000014a504040000000004000000ffffffff000000000000000000000000000000000000000000000000000000000000000000000000000000000000000000000000d145728600000000ffffffffffffffff0400000000000000ffffffff0000000000000000000000000080b64401000000a89664025b120000100ecd0f500ecd0f0000000007000000010000000000000000000000000000000000000008000000000000010000000000e0bb4400e0bb4404000000000000000000000000000000000000000000000000000000000000000000803f00000000020000008866632594666325946663250000000000000000d003221a000000000000000001010000d0bbf30d5a12000004000000bc020000cc010000e60000000500000076df04040000000030a444040000000004000000ffffffff000000000000000000000000000000000000000000000000000000000000000000000000000000000000000000000000f544728600000000ffffffffffffffff0400000001000000ffffffff00000000000000000000000000000000fa94980400000000b8a704e60000000004000000ffffffff0000000000000000000000000000000000000000000000000000000000000000000000000000000000000000000000006947728600000000ffffffffffffffff0400000000000000ffffffff0000000000000000000000000040b84401000000a89664025c1200005011cd0f9011cd0f060000000700000001000000000000000000000000000000000000000800000000000001000000000080c1440080c14405000000000000000000000000000000000000000000000000000000000000000000803f00000000020000003866632544666325446663250000000000000000d003221a000000000000000001010000d0bbf30d5b12000005000000200300001202000009010000000000009e55bf0400000000dda604d80000000004000000ffffffff0000000000000000000000000000000000000000000000000000000000000000000000000000000000000000000000008d46728600000000ffffffffffffffff0400000000000000ffffffff0000000000000000000000001900000062d504040000000024a604040000000004000000ffffffff0000000000000000000000000000000000000000000000000000000000000000000000000000000000000000000000000141728600000000ffffffffffffffff0400000000000000ffffffff0000000000000000000000000000ba4401000000a89664025d1200001009cd0f9009cd0f0700000007000000010000000000000000000000000000000000000008000000000000010000000000a0c04400a0c04406000000000000000000000000000000000000000000000000000000000000000000803f00000000020000008867632594676325946763250000000000000000d003221a000000000000000001010000d0bbf30d5c12000006000000b6030000710200003b0100000000000006b2ee040000000047a104570000000004000000ffffffff0000000000000000000000000000000000000000000000000000000000000000000000000000000000000000000000002540728600000000ffffffffffffffff0400000000000000ffffffff000000000000000000000000190000008ad3040400000000cca004040000000004000000ffffffff0000000000000000000000000000000000000000000000000000000000000000000000000000000000000000000000009940728600000000ffffffffffffffff0400000000000000ffffffff00000000000000000000000000e0bb4401000000a89664025e120000d0c3cc0f90c4cc0f000000000700000001000000000000000000000000000000000000000800000000000001000000000000c3440000c34407000000000000000000000000000000000000000000000000000000000000000000803f0000000002000000f867632504686325046863250000000000000000d003221a000000000000000001010000d0bbf30d5d120000070000001a040000b70200005901000000000000ae700d0500000000e0a304490000000004000000ffffffff000000000000000000000000000000000000000000000000000000000000000000000000000000000000000000000000bd43728600000000ffffffffffffffff0400000000000000ffffffff0000000000000000000000001900000032d004040000000074a304040000000004000000ffffffff0000000000000000000000000000000000000000000000000000000000000000000000000000000000000000000000003142728600000000ffffffffffffffff0400000000000000ffffffff0000000000000000000000000040be4401000000a89664025f12000050cbcc0fd0cbcc0f000000000700000001000000000000000000000000000000000000000800000000000001000000000080c5440080c54408000000000000000000000000000000000000000000000000000000000000000000803f0000000001000000b8676325c4676325c46763250000000000000000d003221a000000000000000001010000d0bbf30d5e12000008000000b0040000160300008b01000005000000d6a604040000000090dd44040000000004000000ffffffff000000000000000000000000000000000000000000000000000000000000000000000000000000000000000000000000553d728600000000ffffffffffffffff040000000e000000ffffffff000000000000000000000000000000005a2e3c050000000015dd04c00000000004000000ffffffff000000000000000000000000000000000000000000000000000000000000000000000000000000000000000000000000c93d728600000000ffffffffffffffff0400000000000000ffffffff00000000000000000000000000a0c04401000000a89664026012000050c6cc0fd0c6cc0f0600000007000000010000000000000000000000000000000000000008000000000000010000000000e0c74400e0c74409000000000000000000000000000000000000000000000000000000000000000000803f00000000010000004867632554676325546763250000000000000000d003221a000000000000000001010000d0bbf30d5f12000009000000140500005c030000ae010000000000007e6f53050000000032dc04ba0000000004000000ffffffff000000000000000000000000000000000000000000000000000000000000000000000000000000000000000000000000ed3c728600000000ffffffffffffffff0400000000000000ffffffff00000000000000000000000019000000c2ac04040000000084df04040000000004000000ffffffff000000000000000000000000000000000000000000000000000000000000000000000000000000000000000000000000613f728600000000ffffffffffffffff0400000000000000ffffffff0000000000000000000000000000c34401000000a896640261120000100ecd0f100fcd0f000000000700000001000000000000000000000000000000000000000800000000000001000000000040cd440040cd440a000000000000000000000000000000000000000000000000000000000000000000803f00000000010000000868632514686325146863250000000000000000d003221a000000000000000001010000d0bbf30d601200000a000000780500009d030000cc01000000000000e6ad730500000000abde04bc0000000004000000ffffffff000000000000000000000000000000000000000000000000000000000000000000000000000000000000000000000000853e728600000000ffffffffffffffff0400000000000000ffffffff000000000000000000000000190000006aad0404000000002cde04040000000004000000ffffffff000000000000000000000000000000000000000000000000000000000000000000000000000000000000000000000000f93e728600000000ffffffffffffffff0400000000000000ffffffff0000000000000000000000000060c54401000000a89664026212000050c6cc0f90c6cc0f070000000700000001000000000000000000000000000000000000000800000000000001000000000000ce440000ce440b000000000000000000000000000000000000000000000000000000000000000000803f000000000100000098676325a4676325a46763250000000000000000d003221a000000000000000001010000d0bbf30d611200000b0000000e06000001040000fe010000000000000e4aa1050000000045d9042b0000000004000000ffffffff0000000000000000000000000000000000000000000000000000000000000000000000000000000000000000000000001d38728600000000ffffffffffffffff0400000000000000ffffffff0000000000000000000000001900000092ab040400000000d4d804040000000004000000ffffffff0000000000000000000000000000000000000000000000000000000000000000000000000000000000000000000000009138728600000000ffffffffffffffff0400000000000000ffffffff0000000000000000000000000000c84401000000a896640263120000d0facc0f10fccc0f000000000700000001000000000000000000000000000000000000000800000000000001000000000060d3440060d3440c000000000000000000000000000000000000000000000000000000000000000000803f00000000000000005867632564676325646763250000000000000000d003221a000000000000000001010000d0bbf30d621200000c00000072060000420400002102000009000000b628060400000000f0db04100000000004000000ffffffff000000000000000000000000000000000000000000000000000000000000000000000000000000000000000000000000b53b728600000000ffffffffffffffff0400000000000000ffffffff000000000000000000000000000000003a88c1050000000072db042d0000000004000000ffffffff000000000000000000000000000000000000000000000000000000000000000000000000000000000000000000000000293a728600000000ffffffffffffffff0400000000000000ffffffff0000000000000000000000000040cd4401000000a896640264120000d001cd0f5002cd0f0700000007000000010000000000000000000000000000000000000008000000000000010000000000e0d84400e0d8440d000000000000000000000000000000000000000000000000000000000000000000803f0000000000000000c8676325d4676325d46763250000000000000000d003221a000000000000000001010000d0bbf30d631200000d00000008070000a60400005302000000000000dea6f0050000000097d504a40000000004000000ffffffff0000000000000000000000000000000000000000000000000000000000000000000000000000000000000000000000004d35728600000000ffffffffffffffff0400000000000000ffffffff00000000000000000000000019000000a2a6040400000000e4d504040000000004000000ffffffff000000000000000000000000000000000000000000000000000000000000000000000000000000000000000000000000c135728600000000ffffffffffffffff0400000000000000ffffffff0000000000000000000000000080d24401000000a89664026512000050f7cc0fd0f7cc0f000000000700000001000000000000000000000000000000000000000800000000000001000000000040de440040de440e000000000000000000000000000000000000000000000000000000000000000000803f0000000000000000a8636325b4636325b46363250000000000000000d003221a000000000000000001010000d0bbf30d641200000e0000006c070000e7040000710200000000000046e717060000000010d4049e0000000004000000ffffffff000000000000000000000000000000000000000000000000000000000000000000000000000000000000000000000000e534728600000000ffffffffffffffff0400000000000000ffffffff00000000000000000000000019000000caa40404000000008cd704040000000004000000ffffffff0000000000000000000000000000000000000000000000000000000000000000000000000000000000000000000000005937728600000000ffffffffffffffff0400000000000000ffffffff00000000000000000000000000c0d74401000000a89664026612000050f3cc0fd0f3cc0f070000000700000001000000000000000000000000000000000000000800000000000001000000000060e3440060e3440f000000000000000000000000000000000000000000000000000000000000000000803f00000000000000001865632524656325246563250000000000000000d003221a000000000000000001010000d0bbf30d651200000f000000d0070000280500009402000004000000ee85070400000000a8d6041d0000000004000000ffffffff0000000000000000000000000000000000000000000000000000000000000000000000000000000000000000000000007d36728600000000ffffffffffffffff0400000000000000ffffffff00000000000000000000000000000000722536060000000025d604900000000004000000ffffffff000000000000000000000000000000000000000000000000000000000000000000000000000000000000000000000000f136728600000000ffffffffffffffff0400000000000000ffffffff00000000000000000000000000c0dc4401000000</t>
  </si>
  <si>
    <t>#115|CarDef_Mclaren_570S|4348454154454E47494E450300000038579D2700000000E8170000a89664026712000050f7cc0f90f7cc0f000000000700000001000000000000000000000000000000000000000800000000000001000000000040aa440040aa4401000000000000000000000000000000000000000000000000000000000000000000803f000000000400000048666325546663255466632500000000000000001005221a0000000000000000010100005060b425ffffffff010000002c010000c800000064000000000000003e791b0400000000784a04fe0000000004000000ffffffff0000000000000000000000000000000000000000000000000000000000000000000000000000000000000000000000002da5728600000000ffffffffffffffff0400000000000000ffffffff000000000000000000000000190000008236040400000000c44504040000000004000000ffffffff000000000000000000000000000000000000000000000000000000000000000000000000000000000000000000000000a1a5728600000000ffffffffffffffff0400000000000000ffffffff0000000000000000000000000040aa4400000000a89664026812000050f3cc0fd0f3cc0f000000000700000001000000000000000000000000000000000000000800000000000001000000000060af440060af4402000000000000000000000000000000000000000000000000000000000000000000803f000000000400000028676325346763253467632500000000000000001005221a0000000000000000010100005060b42567120000020000005e010000e60000007300000000000000a6d72a0400000000e14404730000000004000000ffffffff000000000000000000000000000000000000000000000000000000000000000000000000000000000000000000000000c5a4728600000000ffffffffffffffff0400000000000000ffffffff000000000000000000000000190000002a370404000000006c4404040000000004000000ffffffff00000000000000000000000000000000000000000000000000000000000000000000000000000000000000000000000039a7728600000000ffffffffffffffff0400000000000000ffffffff00000000000000000000000000e0ab4400000000a896640269120000d0c3cc0f90c4cc0f070000000700000001000000000000000000000000000000000000000800000000000001000000000000b1440000b14403000000000000000000000000000000000000000000000000000000000000000000803f000000000400000068676325746763257467632500000000000000001005221a0000000000000000010100005060b425681200000300000090010000090100008200000000000000ceb53a0400000000894604f00000000004000000ffffffff0000000000000000000000000000000000000000000000000000000000000000000000000000000000000000000000005da6728600000000ffffffffffffffff0400000000000000ffffffff000000000000000000000000190000005235040400000000144604040000000004000000ffffffff000000000000000000000000000000000000000000000000000000000000000000000000000000000000000000000000d1a6728600000000ffffffffffffffff0400000000000000ffffffff0000000000000000000000000080ad4401000000a89664026a120000d0c3cc0f10c4cc0f0000000007000000010000000000000000000000000000000000000008000000000000010000000000a0b24400a0b24404000000000000000000000000000000000000000000000000000000000000000000803f000000000200000038676325446763254467632500000000000000001005221a0000000000000000010100005060b4256912000004000000f40100004a010000a500000005000000763a040400000000304144040000000004000000ffffffff000000000000000000000000000000000000000000000000000000000000000000000000000000000000000000000000f5a1728600000000ffffffffffffffff0400000001000000ffffffff00000000000000000000000000000000faf3590400000000be4004ea0000000004000000ffffffff00000000000000000000000000000000000000000000000000000000000000000000000000000000000000000000000069a0728600000000ffffffffffffffff0400000000000000ffffffff0000000000000000000000000020af4401000000a89664026b1200001009cd0f9009cd0f0600000007000000010000000000000000000000000000000000000008000000000000010000000000e0b74400e0b74405000000000000000000000000000000000000000000000000000000000000000000803f000000000200000078676325846763258467632500000000000000001005221a0000000000000000010100005060b4256a12000005000000260200006d010000b4000000000000009e50690400000000db43046f0000000004000000ffffffff0000000000000000000000000000000000000000000000000000000000000000000000000000000000000000000000008da3728600000000ffffffffffffffff0400000000000000ffffffff000000000000000000000000190000006230040400000000244304040000000004000000ffffffff00000000000000000000000000000000000000000000000000000000000000000000000000000000000000000000000001a2728600000000ffffffffffffffff0400000000000000ffffffff00000000000000000000000000c0b04401000000a89664026c120000d001cd0f5002cd0f000000000700000001000000000000000000000000000000000000000800000000000001000000000020b7440020b74406000000000000000000000000000000000000000000000000000000000000000000803f000000000200000038686325446863254468632500000000000000001005221a0000000000000000010100005060b4256b12000006000000580200008b010000c8000000000000000631790400000000434204ec0000000004000000ffffffff000000000000000000000000000000000000000000000000000000000000000000000000000000000000000000000000259d728600000000ffffffffffffffff0400000000000000ffffffff000000000000000000000000190000008a0e040400000000cc7d04040000000004000000ffffffff000000000000000000000000000000000000000000000000000000000000000000000000000000000000000000000000999d728600000000ffffffffffffffff0400000000000000ffffffff00000000000000000000000000a0b24401000000a89664026d120000100ecd0f100fcd0f060000000700000001000000000000000000000000000000000000000800000000000001000000000080b9440080b94407000000000000000000000000000000000000000000000000000000000000000000803f000000000200000028686325346863253468632500000000000000001005221a0000000000000000010100005060b4256c12000007000000bc020000cc010000e600000000000000ae4f980400000000ec7c04e60000000004000000ffffffff000000000000000000000000000000000000000000000000000000000000000000000000000000000000000000000000bd9c728600000000ffffffffffffffff0400000000000000ffffffff00000000000000000000000019000000320f040400000000747c04040000000004000000ffffffff000000000000000000000000000000000000000000000000000000000000000000000000000000000000000000000000319f728600000000ffffffffffffffff0400000000000000ffffffff0000000000000000000000000000b54401000000a89664026e1200001009cd0f9009cd0f070000000700000001000000000000000000000000000000000000000800000000000001000000000000bc440000bc4408000000000000000000000000000000000000000000000000000000000000000000803f0000000001000000c8686325d4686325d468632500000000000000001005221a0000000000000000010100005060b4256d12000008000000ee020000ef010000fa00000005000000d605040400000000907e44040000000004000000ffffffff000000000000000000000000000000000000000000000000000000000000000000000000000000000000000000000000559e728600000000ffffffffffffffff040000000e000000ffffffff000000000000000000000000000000005aedaf0400000000197e045b0000000004000000ffffffff000000000000000000000000000000000000000000000000000000000000000000000000000000000000000000000000c99e728600000000ffffffffffffffff0400000000000000ffffffff0000000000000000000000000060b74401000000a89664026f12000010ffcc0f1000cd0f000000000700000001000000000000000000000000000000000000000800000000000001000000000060be440060be4409000000000000000000000000000000000000000000000000000000000000000000803f000000000100000078686325846863258468632500000000000000001005221a0000000000000000010100005060b4256e12000009000000200300001202000009010000000000007e8abf04000000003d7904d80000000004000000ffffffff000000000000000000000000000000000000000000000000000000000000000000000000000000000000000000000000ed99728600000000ffffffffffffffff0400000000000000ffffffff00000000000000000000000019000000c20b040400000000847804040000000004000000ffffffff0000000000000000000000000000000000000000000000000000000000000000000000000000000000000000000000006198728600000000ffffffffffffffff0400000000000000ffffffff00000000000000000000000000c0b94401000000a896640270120000100ecd0fd00ecd0f0000000007000000010000000000000000000000000000000000000008000000000000010000000000a0c34400a0c3440a000000000000000000000000000000000000000000000000000000000000000000803f000000000100000048686325546863255468632500000000000000001005221a0000000000000000010100005060b4256f1200000a00000084030000530200002701000000000000e6c8de0400000000a67b04d20000000004000000ffffffff000000000000000000000000000000000000000000000000000000000000000000000000000000000000000000000000859b728600000000ffffffffffffffff0400000000000000ffffffff000000000000000000000000190000006a080404000000002c7b04040000000004000000ffffffff000000000000000000000000000000000000000000000000000000000000000000000000000000000000000000000000f99b728600000000ffffffffffffffff0400000000000000ffffffff0000000000000000000000000020bc4401000000a89664027112000010c9cc0f90c9cc0f070000000700000001000000000000000000000000000000000000000800000000000001000000000000c4440000c4440b000000000000000000000000000000000000000000000000000000000000000000803f000000000100000068686325746863257468632500000000000000001005221a0000000000000000010100005060b425701200000b000000b6030000710200003b010000000000000e69ee04000000004f7a04570000000004000000ffffffff0000000000000000000000000000000000000000000000000000000000000000000000000000000000000000000000001d95728600000000ffffffffffffffff0400000000000000ffffffff000000000000000000000000190000009206040400000000d47504040000000004000000ffffffff0000000000000000000000000000000000000000000000000000000000000000000000000000000000000000000000009195728600000000ffffffffffffffff0400000000000000ffffffff0000000000000000000000000040be4401000000a89664027212000010facc0f50facc0f000000000700000001000000000000000000000000000000000000000800000000000001000000000000c9440000c9440c000000000000000000000000000000000000000000000000000000000000000000803f0000000000000000d8686325e4686325e468632500000000000000001005221a0000000000000000010100005060b425711200000c000000e8030000940200004a01000009000000b647050400000000f074040e0000000004000000ffffffff000000000000000000000000000000000000000000000000000000000000000000000000000000000000000000000000b594728600000000ffffffffffffffff0400000000000000ffffffff000000000000000000000000000000003a07fe04000000007b7404d40000000004000000ffffffff0000000000000000000000000000000000000000000000000000000000000000000000000000000000000000000000002997728600000000ffffffffffffffff0400000000000000ffffffff0000000000000000000000000020c34401000000a896640273120000d0c3cc0f10c4cc0f060000000700000001000000000000000000000000000000000000000800000000000001000000000000ce440000ce440d000000000000000000000000000000000000000000000000000000000000000000803f000000000000000058686325646863256468632500000000000000001005221a0000000000000000010100005060b425721200000d0000004c040000d50200006d01000000000000de451d0500000000907604ce0000000004000000ffffffff0000000000000000000000000000000000000000000000000000000000000000000000000000000000000000000000004d96728600000000ffffffffffffffff0400000000000000ffffffff00000000000000000000000019000000a205040400000000e47604040000000004000000ffffffff000000000000000000000000000000000000000000000000000000000000000000000000000000000000000000000000c196728600000000ffffffffffffffff0400000000000000ffffffff0000000000000000000000000000c84401000000a89664027412000050cbcc0f90cbcc0f000000000700000001000000000000000000000000000000000000000800000000000001000000000000d3440000d3440e000000000000000000000000000000000000000000000000000000000000000000803f000000000000000028646325346463253464632500000000000000001005221a0000000000000000010100005060b425731200000e0000007e040000f80200007c0100000000000046e22c0500000000097104430000000004000000ffffffff000000000000000000000000000000000000000000000000000000000000000000000000000000000000000000000000e591728600000000ffffffffffffffff0400000000000000ffffffff00000000000000000000000019000000ca030404000000008c7004040000000004000000ffffffff0000000000000000000000000000000000000000000000000000000000000000000000000000000000000000000000005990728600000000ffffffffffffffff0400000000000000ffffffff00000000000000000000000000e0cc4401000000a8966402751200005011cd0f9011cd0f070000000700000001000000000000000000000000000000000000000800000000000001000000000000d8440000d8440f000000000000000000000000000000000000000000000000000000000000000000803f0000000000000000f8656325046663250466632500000000000000001005221a0000000000000000010100005060b425741200000f000000b0040000160300008b01000004000000ee20070400000000a873041d0000000004000000ffffffff0000000000000000000000000000000000000000000000000000000000000000000000000000000000000000000000007d93728600000000ffffffffffffffff0400000000000000ffffffff0000000000000000000000000000000072803c05000000003d7304c00000000004000000ffffffff000000000000000000000000000000000000000000000000000000000000000000000000000000000000000000000000f193728600000000ffffffffffffffff0400000000000000ffffffff00000000000000000000000000c0d14401000000</t>
  </si>
  <si>
    <t>#116|CarDef_McLaren_F1|4348454154454E47494E450300000038D39D2700000000E8170000a89664027612000010ffcc0f90ffcc0f000000000700000001000000000000000000000000000000000000000800000000000001000000000020bb440020bb4401000000000000000000000000000000000000000000000000000000000000000000803f0000000004000000a8676325b4676325b46763250000000000000000d004221a00000000000000000101000078ece706ffffffff010000005e010000e600000073000000000000003e5d2a040000000079ce04730000000004000000ffffffff0000000000000000000000000000000000000000000000000000000000000000000000000000000000000000000000002d29728600000000ffffffffffffffff0400000000000000ffffffff0000000000000000000000001900000082ba040400000000c4c904040000000004000000ffffffff000000000000000000000000000000000000000000000000000000000000000000000000000000000000000000000000a129728600000000ffffffffffffffff0400000000000000ffffffff0000000000000000000000000020bb4400000000a89664027712000050f3cc0f90f3cc0f060000000700000001000000000000000000000000000000000000000800000000000001000000000060c0440060c04402000000000000000000000000000000000000000000000000000000000000000000803f0000000004000000f868632504696325046963250000000000000000d004221a00000000000000000101000078ece7067612000002000000c2010000270100009600000000000000a69b4a0400000000e2c804750000000004000000ffffffff000000000000000000000000000000000000000000000000000000000000000000000000000000000000000000000000c528728600000000ffffffffffffffff0400000000000000ffffffff000000000000000000000000190000002abb0404000000006cc804040000000004000000ffffffff000000000000000000000000000000000000000000000000000000000000000000000000000000000000000000000000392b728600000000ffffffffffffffff0400000000000000ffffffff00000000000000000000000000a0bc4400000000a8966402781200001009cd0f5009cd0f0000000007000000010000000000000000000000000000000000000008000000000000010000000000e0c14400e0c14403000000000000000000000000000000000000000000000000000000000000000000803f00000000040000008868632594686325946863250000000000000000d004221a00000000000000000101000078ece7067712000003000000580200008b010000c800000000000000ceb97904000000008bca04ec0000000004000000ffffffff0000000000000000000000000000000000000000000000000000000000000000000000000000000000000000000000005d2a728600000000ffffffffffffffff0400000000000000ffffffff0000000000000000000000001900000052b904040000000014ca04040000000004000000ffffffff000000000000000000000000000000000000000000000000000000000000000000000000000000000000000000000000d12a728600000000ffffffffffffffff0400000000000000ffffffff0000000000000000000000000020be4401000000a89664027912000090c1cc0f10c2cc0f000000000700000001000000000000000000000000000000000000000800000000000001000000000080c3440080c34404000000000000000000000000000000000000000000000000000000000000000000803f000000000200000098686325a4686325a46863250000000000000000d004221a00000000000000000101000078ece7067812000004000000bc020000cc010000e60000000500000076be04040000000030c544040000000004000000ffffffff000000000000000000000000000000000000000000000000000000000000000000000000000000000000000000000000f525728600000000ffffffffffffffff0400000001000000ffffffff00000000000000000000000000000000faf7980400000000b8c404e60000000004000000ffffffff0000000000000000000000000000000000000000000000000000000000000000000000000000000000000000000000006924728600000000ffffffffffffffff0400000000000000ffffffff00000000000000000000000000a0bf4401000000a89664027a120000d0facc0fd0fbcc0f0700000007000000010000000000000000000000000000000000000008000000000000010000000000e0c84400e0c84405000000000000000000000000000000000000000000000000000000000000000000803f0000000002000000a8686325b4686325b46863250000000000000000d004221a00000000000000000101000078ece7067912000005000000200300001202000009010000000000009e34bf0400000000ddc704d80000000004000000ffffffff0000000000000000000000000000000000000000000000000000000000000000000000000000000000000000000000008d27728600000000ffffffffffffffff0400000000000000ffffffff0000000000000000000000001900000062b404040000000024c704040000000004000000ffffffff0000000000000000000000000000000000000000000000000000000000000000000000000000000000000000000000000126728600000000ffffffffffffffff0400000000000000ffffffff0000000000000000000000000020c14401000000a89664027b120000d001cd0f1002cd0f000000000700000001000000000000000000000000000000000000000800000000000001000000000080c7440080c74406000000000000000000000000000000000000000000000000000000000000000000803f00000000020000005869632564696325646963250000000000000000d004221a00000000000000000101000078ece7067a12000006000000b6030000710200003b0100000000000006d5ee040000000047c604570000000004000000ffffffff0000000000000000000000000000000000000000000000000000000000000000000000000000000000000000000000002521728600000000ffffffffffffffff0400000000000000ffffffff000000000000000000000000190000008ab2040400000000ccc104040000000004000000ffffffff0000000000000000000000000000000000000000000000000000000000000000000000000000000000000000000000009921728600000000ffffffffffffffff0400000000000000ffffffff00000000000000000000000000a0c24401000000a89664027c120000d0c3cc0f50c4cc0f0000000007000000010000000000000000000000000000000000000008000000000000010000000000a0c94400a0c94407000000000000000000000000000000000000000000000000000000000000000000803f00000000020000003869632544696325446963250000000000000000d004221a00000000000000000101000078ece7067b120000070000001a040000b70200005901000000000000ae130d0500000000e0c004490000000004000000ffffffff000000000000000000000000000000000000000000000000000000000000000000000000000000000000000000000000bd20728600000000ffffffffffffffff0400000000000000ffffffff0000000000000000000000001900000032b304040000000074c004040000000004000000ffffffff0000000000000000000000000000000000000000000000000000000000000000000000000000000000000000000000003123728600000000ffffffffffffffff0400000000000000ffffffff00000000000000000000000000c0c44401000000a89664027d12000050f7cc0f90f7cc0f0600000007000000010000000000000000000000000000000000000008000000000000010000000000e0cb4400e0cb4408000000000000000000000000000000000000000000000000000000000000000000803f00000000010000006869632574696325746963250000000000000000d004221a00000000000000000101000078ece7067c12000008000000b0040000160300008b01000005000000d6b904040000000090c244040000000004000000ffffffff0000000000000000000000000000000000000000000000000000000000000000000000000000000000000000000000005522728600000000ffffffffffffffff040000000e000000ffffffff000000000000000000000000000000005a313c050000000015c204c00000000004000000ffffffff000000000000000000000000000000000000000000000000000000000000000000000000000000000000000000000000c922728600000000ffffffffffffffff0400000000000000ffffffff00000000000000000000000000e0c64401000000a89664027e12000050c6cc0f90c6cc0f000000000700000001000000000000000000000000000000000000000800000000000001000000000000ce440000ce4409000000000000000000000000000000000000000000000000000000000000000000803f00000000010000008869632594696325946963250000000000000000d004221a00000000000000000101000078ece7067d12000009000000140500005c030000ae010000000000007e4e53050000000032fd04ba0000000004000000ffffffff000000000000000000000000000000000000000000000000000000000000000000000000000000000000000000000000ed1d728600000000ffffffffffffffff0400000000000000ffffffff00000000000000000000000019000000c28f04040000000084fc04040000000004000000ffffffff000000000000000000000000000000000000000000000000000000000000000000000000000000000000000000000000611c728600000000ffffffffffffffff0400000000000000ffffffff0000000000000000000000000000c94401000000a89664027f12000090c1cc0fd0c1cc0f060000000700000001000000000000000000000000000000000000000800000000000001000000000040d3440040d3440a000000000000000000000000000000000000000000000000000000000000000000803f0000000001000000086a6325146a6325146a63250000000000000000d004221a00000000000000000101000078ece7067e1200000a000000780500009d030000cc01000000000000e68c730500000000abff04bc0000000004000000ffffffff000000000000000000000000000000000000000000000000000000000000000000000000000000000000000000000000851f728600000000ffffffffffffffff0400000000000000ffffffff000000000000000000000000190000006a8c0404000000002cff04040000000004000000ffffffff000000000000000000000000000000000000000000000000000000000000000000000000000000000000000000000000f91f728600000000ffffffffffffffff0400000000000000ffffffff0000000000000000000000000020cb4401000000a89664028012000010c9cc0f50c9cc0f000000000700000001000000000000000000000000000000000000000800000000000001000000000080d3440080d3440b000000000000000000000000000000000000000000000000000000000000000000803f0000000001000000c8696325d4696325d46963250000000000000000d004221a00000000000000000101000078ece7067f1200000b0000000e06000001040000fe010000000000000e6da1050000000045fe042b0000000004000000ffffffff0000000000000000000000000000000000000000000000000000000000000000000000000000000000000000000000001d19728600000000ffffffffffffffff0400000000000000ffffffff00000000000000000000000019000000928a040400000000d4f904040000000004000000ffffffff0000000000000000000000000000000000000000000000000000000000000000000000000000000000000000000000009119728600000000ffffffffffffffff0400000000000000ffffffff0000000000000000000000000060cd4401000000a89664028112000050cbcc0f90cbcc0f0000000007000000010000000000000000000000000000000000000008000000000000010000000000c0d74400c0d7440c000000000000000000000000000000000000000000000000000000000000000000803f00000000000000007869632584696325846963250000000000000000d004221a00000000000000000101000078ece706801200000c00000072060000420400002102000009000000b663070400000000f0f8441b0000000004000000ffffffff000000000000000000000000000000000000000000000000000000000000000000000000000000000000000000000000b518728600000000ffffffffffffffff0400000000000000ffffffff000000000000000000000000000000003aabc1050000000072f8042d0000000004000000ffffffff000000000000000000000000000000000000000000000000000000000000000000000000000000000000000000000000291b728600000000ffffffffffffffff0400000000000000ffffffff0000000000000000000000000080d14401000000a8966402821200005011cd0f9011cd0f070000000700000001000000000000000000000000000000000000000800000000000001000000000000dc440000dc440d000000000000000000000000000000000000000000000000000000000000000000803f0000000000000000d8696325e4696325e46963250000000000000000d004221a00000000000000000101000078ece706811200000d00000008070000a60400005302000000000000de89f0050000000097fa04a40000000004000000ffffffff0000000000000000000000000000000000000000000000000000000000000000000000000000000000000000000000004d1a728600000000ffffffffffffffff0400000000000000ffffffff00000000000000000000000019000000a289040400000000e4fa04040000000004000000ffffffff000000000000000000000000000000000000000000000000000000000000000000000000000000000000000000000000c11a728600000000ffffffffffffffff0400000000000000ffffffff00000000000000000000000000a0d54401000000a896640283120000100ecd0fd00ecd0f060000000700000001000000000000000000000000000000000000000800000000000001000000000040e0440040e0440e000000000000000000000000000000000000000000000000000000000000000000803f00000000000000004865632554656325546563250000000000000000d004221a00000000000000000101000078ece706821200000e0000006c070000e7040000710200000000000046c617060000000010f5049e0000000004000000ffffffff000000000000000000000000000000000000000000000000000000000000000000000000000000000000000000000000e515728600000000ffffffffffffffff0400000000000000ffffffff00000000000000000000000019000000ca870404000000008cf404040000000004000000ffffffff0000000000000000000000000000000000000000000000000000000000000000000000000000000000000000000000005914728600000000ffffffffffffffff0400000000000000ffffffff00000000000000000000000000c0d94401000000a89664028412000010ffcc0fd0ffcc0f0700000007000000010000000000000000000000000000000000000008000000000000010000000000a0e44400a0e4440f000000000000000000000000000000000000000000000000000000000000000000803f00000000000000001867632524676325246763250000000000000000d004221a00000000000000000101000078ece706831200000f000000d0070000280500009402000004000000eea4070400000000a8f7041d0000000004000000ffffffff0000000000000000000000000000000000000000000000000000000000000000000000000000000000000000000000007d17728600000000ffffffffffffffff0400000000000000ffffffff00000000000000000000000000000000720436060000000025f704900000000004000000ffffffff000000000000000000000000000000000000000000000000000000000000000000000000000000000000000000000000f117728600000000ffffffffffffffff0400000000000000ffffffff0000000000000000000000000000de4401000000</t>
  </si>
  <si>
    <t>#117|CarDef_Lamborghini_Huracan|4348454154454E47494E450300000038F29D2700000000E8170000a89664028512000050cbcc0fd0cbcc0f0000000007000000010000000000000000000000000000000000000008000000000000010000000000c0af4400c0af4401000000000000000000000000000000000000000000000000000000000000000000803f000000000400000018696325246963252469632500000000000000005004221a000000000000000001010000f0e5ee02ffffffff010000002c010000c800000064000000000000003edc1b040000000078ef04fe0000000004000000ffffffff0000000000000000000000000000000000000000000000000000000000000000000000000000000000000000000000002d0e728600000000ffffffffffffffff0400000000000000ffffffff00000000000000000000000019000000829d040400000000c4ee04040000000004000000ffffffff000000000000000000000000000000000000000000000000000000000000000000000000000000000000000000000000a10e728600000000ffffffffffffffff0400000000000000ffffffff00000000000000000000000000c0af4400000000a896640286120000d0c3cc0f10c4cc0f0000000007000000010000000000000000000000000000000000000008000000000000010000000000e0b44400e0b44402000000000000000000000000000000000000000000000000000000000000000000803f0000000004000000b8686325c4686325c468632500000000000000005004221a000000000000000001010000f0e5ee02851200000200000090010000090100008200000000000000a61a3a0400000000e1e904f00000000004000000ffffffff000000000000000000000000000000000000000000000000000000000000000000000000000000000000000000000000c509728600000000ffffffffffffffff0400000000000000ffffffff000000000000000000000000190000002a9a0404000000006ce904040000000004000000ffffffff0000000000000000000000000000000000000000000000000000000000000000000000000000000000000000000000003908728600000000ffffffffffffffff0400000000000000ffffffff0000000000000000000000000060b14400000000a896640287120000100ecd0f500ecd0f0700000007000000010000000000000000000000000000000000000008000000000000010000000000a0b64400a0b64403000000000000000000000000000000000000000000000000000000000000000000803f000000000400000028696325346963253469632500000000000000005004221a000000000000000001010000f0e5ee028612000003000000c2010000270100009600000000000000ceb84a04000000008aeb04750000000004000000ffffffff0000000000000000000000000000000000000000000000000000000000000000000000000000000000000000000000005d0b728600000000ffffffffffffffff0400000000000000ffffffff00000000000000000000000019000000529804040000000014eb04040000000004000000ffffffff000000000000000000000000000000000000000000000000000000000000000000000000000000000000000000000000d10b728600000000ffffffffffffffff0400000000000000ffffffff0000000000000000000000000000b34401000000a896640288120000d0facc0fd0fbcc0f000000000700000001000000000000000000000000000000000000000800000000000001000000000040b8440040b84404000000000000000000000000000000000000000000000000000000000000000000803f000000000200000098696325a4696325a469632500000000000000005004221a000000000000000001010000f0e5ee028712000004000000260200006d010000b400000005000000769104040000000030ea44040000000004000000ffffffff000000000000000000000000000000000000000000000000000000000000000000000000000000000000000000000000f50a728600000000ffffffffffffffff0400000001000000ffffffff00000000000000000000000000000000faf6690400000000bfe5046f0000000004000000ffffffff0000000000000000000000000000000000000000000000000000000000000000000000000000000000000000000000006905728600000000ffffffffffffffff0400000000000000ffffffff00000000000000000000000000a0b44401000000a89664028912000050f7cc0f90f7cc0f000000000700000001000000000000000000000000000000000000000800000000000001000000000080bd440080bd4405000000000000000000000000000000000000000000000000000000000000000000803f0000000002000000a8696325b4696325b469632500000000000000005004221a000000000000000001010000f0e5ee0288120000050000008a020000ae010000d7000000000000009e37880400000000dce404610000000004000000ffffffff0000000000000000000000000000000000000000000000000000000000000000000000000000000000000000000000008d04728600000000ffffffffffffffff0400000000000000ffffffff00000000000000000000000019000000629704040000000024e404040000000004000000ffffffff0000000000000000000000000000000000000000000000000000000000000000000000000000000000000000000000000107728600000000ffffffffffffffff0400000000000000ffffffff0000000000000000000000000040b64401000000a89664028a12000010ffcc0f1000cd0f0000000007000000010000000000000000000000000000000000000008000000000000010000000000c0bc4400c0bc4406000000000000000000000000000000000000000000000000000000000000000000803f0000000002000000986a6325a46a6325a46a632500000000000000005004221a000000000000000001010000f0e5ee028912000006000000bc020000cc010000e60000000000000006d498040000000044e704e60000000004000000ffffffff0000000000000000000000000000000000000000000000000000000000000000000000000000000000000000000000002506728600000000ffffffffffffffff0400000000000000ffffffff000000000000000000000000190000008a95040400000000cce604040000000004000000ffffffff0000000000000000000000000000000000000000000000000000000000000000000000000000000000000000000000009906728600000000ffffffffffffffff0400000000000000ffffffff0000000000000000000000000020b84401000000a89664028b120000d0c3cc0f90c4cc0f070000000700000001000000000000000000000000000000000000000800000000000001000000000020bf440020bf4407000000000000000000000000000000000000000000000000000000000000000000803f0000000002000000f86a6325046b6325046b632500000000000000005004221a000000000000000001010000f0e5ee028a1200000700000020030000120200000901000000000000ae12bf0400000000ede104d80000000004000000ffffffff000000000000000000000000000000000000000000000000000000000000000000000000000000000000000000000000bd01728600000000ffffffffffffffff0400000000000000ffffffff00000000000000000000000019000000329204040000000074e104040000000004000000ffffffff0000000000000000000000000000000000000000000000000000000000000000000000000000000000000000000000003100728600000000ffffffffffffffff0400000000000000ffffffff0000000000000000000000000080ba4401000000a89664028c12000050f7cc0fd0f7cc0f0600000007000000010000000000000000000000000000000000000008000000000000010000000000a0c14400a0c14408000000000000000000000000000000000000000000000000000000000000000000803f0000000001000000286a6325346a6325346a632500000000000000005004221a000000000000000001010000f0e5ee028b1200000800000084030000530200002701000005000000d69804040000000090e344040000000004000000ffffffff0000000000000000000000000000000000000000000000000000000000000000000000000000000000000000000000005503728600000000ffffffffffffffff040000000e000000ffffffff000000000000000000000000000000005a50de04000000001ae304d20000000004000000ffffffff000000000000000000000000000000000000000000000000000000000000000000000000000000000000000000000000c903728600000000ffffffffffffffff0400000000000000ffffffff00000000000000000000000000e0bc4401000000a89664028d120000d0facc0f10fbcc0f000000000700000001000000000000000000000000000000000000000800000000000001000000000000c4440000c44409000000000000000000000000000000000000000000000000000000000000000000803f0000000001000000386a6325446a6325446a632500000000000000005004221a000000000000000001010000f0e5ee028c12000009000000b6030000710200003b010000000000007ef1ee04000000003fe204570000000004000000ffffffff000000000000000000000000000000000000000000000000000000000000000000000000000000000000000000000000ed02728600000000ffffffffffffffff0400000000000000ffffffff00000000000000000000000019000000c26e070400000000841d07040000000004000000ffffffff00000000000000000000000000000000000000000000000000000000000000000000000000000000000000000000000061fd718600000000ffffffffffffffff0400000000000000ffffffff0000000000000000000000000040bf4401000000a89664028e12000010facc0f50facc0f000000000700000001000000000000000000000000000000000000000800000000000001000000000060c9440060c9440a000000000000000000000000000000000000000000000000000000000000000000803f0000000001000000586a6325646a6325646a632500000000000000005004221a000000000000000001010000f0e5ee028d1200000a0000001a040000b70200005901000000000000e6cf0e0500000000a81c07490000000004000000ffffffff00000000000000000000000000000000000000000000000000000000000000000000000000000000000000000000000085fc718600000000ffffffffffffffff0400000000000000ffffffff000000000000000000000000190000006a6f0704000000002c1c07040000000004000000ffffffff000000000000000000000000000000000000000000000000000000000000000000000000000000000000000000000000f9fc718600000000ffffffffffffffff0400000000000000ffffffff00000000000000000000000000a0c14401000000a89664028f1200005011cd0f9011cd0f070000000700000001000000000000000000000000000000000000000800000000000001000000000020ca440020ca440b000000000000000000000000000000000000000000000000000000000000000000803f0000000001000000686a6325746a6325746a632500000000000000005004221a000000000000000001010000f0e5ee028e1200000b0000007e040000f80200007c010000000000000e8c2f0500000000411f07430000000004000000ffffffff0000000000000000000000000000000000000000000000000000000000000000000000000000000000000000000000001dfe718600000000ffffffffffffffff0400000000000000ffffffff00000000000000000000000019000000926d070400000000d41e07040000000004000000ffffffff00000000000000000000000000000000000000000000000000000000000000000000000000000000000000000000000091fe718600000000ffffffffffffffff0400000000000000ffffffff0000000000000000000000000040c44401000000a89664029012000050c6cc0f90c6cc0f0000000007000000010000000000000000000000000000000000000008000000000000010000000000c0ce4400c0ce440c000000000000000000000000000000000000000000000000000000000000000000803f0000000000000000786a6325846a6325846a632500000000000000005004221a000000000000000001010000f0e5ee028f1200000c000000b0040000160300008b01000009000000b6fa060400000000f01987080000000004000000ffffffff000000000000000000000000000000000000000000000000000000000000000000000000000000000000000000000000b5f9718600000000ffffffffffffffff0400000000000000ffffffff000000000000000000000000000000003aea3f0500000000751907c00000000004000000ffffffff00000000000000000000000000000000000000000000000000000000000000000000000000000000000000000000000029f8718600000000ffffffffffffffff0400000000000000ffffffff00000000000000000000000000c0c84401000000a896640291120000d0facc0fd0fbcc0f000000000700000001000000000000000000000000000000000000000800000000000001000000000060d3440060d3440d000000000000000000000000000000000000000000000000000000000000000000803f0000000000000000086b6325146b6325146b632500000000000000005004221a000000000000000001010000f0e5ee02901200000d000000140500005c030000ae01000000000000dea8500500000000921b07ba0000000004000000ffffffff0000000000000000000000000000000000000000000000000000000000000000000000000000000000000000000000004dfb718600000000ffffffffffffffff0400000000000000ffffffff00000000000000000000000019000000a268070400000000e41b07040000000004000000ffffffff000000000000000000000000000000000000000000000000000000000000000000000000000000000000000000000000c1fb718600000000ffffffffffffffff0400000000000000ffffffff0000000000000000000000000040cd4401000000a89664029212000010ffcc0f50ffcc0f060000000700000001000000000000000000000000000000000000000800000000000001000000000000d8440000d8440e000000000000000000000000000000000000000000000000000000000000000000803f000000000000000058666325646663256466632500000000000000005004221a000000000000000001010000f0e5ee02911200000e000000780500009d030000cc0100000000000046697005000000000b1a07bc0000000004000000ffffffff000000000000000000000000000000000000000000000000000000000000000000000000000000000000000000000000e5fa718600000000ffffffffffffffff0400000000000000ffffffff00000000000000000000000019000000ca660704000000008c1507040000000004000000ffffffff00000000000000000000000000000000000000000000000000000000000000000000000000000000000000000000000059f5718600000000ffffffffffffffff0400000000000000ffffffff00000000000000000000000000c0d14401000000a89664029312000050f3cc0fd0f3cc0f0700000007000000010000000000000000000000000000000000000008000000000000010000000000c0dc4400c0dc440f000000000000000000000000000000000000000000000000000000000000000000803f0000000000000000a8666325b4666325b466632500000000000000005004221a000000000000000001010000f0e5ee02921200000f000000aa050000bb030000e001000004000000ee47040400000000a814071d0000000004000000ffffffff0000000000000000000000000000000000000000000000000000000000000000000000000000000000000000000000007df4718600000000ffffffffffffffff0400000000000000ffffffff0000000000000000000000000000000072c7810500000000381407310000000004000000ffffffff000000000000000000000000000000000000000000000000000000000000000000000000000000000000000000000000f1f4718600000000ffffffffffffffff0400000000000000ffffffff0000000000000000000000000060d64401000000</t>
  </si>
  <si>
    <t>#118|CarDef_Cadillac_16_Concept|4348454154454E47494E450300000038119E2700000000E8170000a89664029412000010ffcc0f50ffcc0f0000000007000000010000000000000000000000000000000000000008000000000000010000000000c0c54400c0c54401000000000000000000000000000000000000000000000000000000000000000000803f0000000004000000e8696325f4696325f469632500000000000000005005221a00000000000000000101000050bef30dffffffff010000005e010000e600000073000000000000003e9f290400000000790c07730000000004000000ffffffff0000000000000000000000000000000000000000000000000000000000000000000000000000000000000000000000002def718600000000ffffffffffffffff0400000000000000ffffffff00000000000000000000000019000000827c070400000000c40f07040000000004000000ffffffff000000000000000000000000000000000000000000000000000000000000000000000000000000000000000000000000a1ef718600000000ffffffffffffffff0400000000000000ffffffff00000000000000000000000000c0c54400000000a89664029512000050f3cc0f90f3cc0f0000000007000000010000000000000000000000000000000000000008000000000000010000000000e0ca4400e0ca4402000000000000000000000000000000000000000000000000000000000000000000803f0000000004000000186a6325246a6325246a632500000000000000005005221a00000000000000000101000050bef30d9412000002000000c2010000270100009600000000000000a65d490400000000e20e07750000000004000000ffffffff000000000000000000000000000000000000000000000000000000000000000000000000000000000000000000000000c5ee718600000000ffffffffffffffff0400000000000000ffffffff000000000000000000000000190000002a7d0704000000006c0e07040000000004000000ffffffff00000000000000000000000000000000000000000000000000000000000000000000000000000000000000000000000039e9718600000000ffffffffffffffff0400000000000000ffffffff00000000000000000000000000e0c64400000000a896640296120000d0facc0f10fbcc0f070000000700000001000000000000000000000000000000000000000800000000000001000000000000cc440000cc4403000000000000000000000000000000000000000000000000000000000000000000803f000000000400000048696325546963255469632500000000000000005005221a00000000000000000101000050bef30d9512000003000000580200008b010000c800000000000000ce7b7a04000000008b0807ec0000000004000000ffffffff0000000000000000000000000000000000000000000000000000000000000000000000000000000000000000000000005de8718600000000ffffffffffffffff0400000000000000ffffffff00000000000000000000000019000000527b070400000000140807040000000004000000ffffffff000000000000000000000000000000000000000000000000000000000000000000000000000000000000000000000000d1e8718600000000ffffffffffffffff0400000000000000ffffffff0000000000000000000000000000c84401000000a89664029712000050c6cc0f90c6cc0f000000000700000001000000000000000000000000000000000000000800000000000001000000000020cd440020cd4404000000000000000000000000000000000000000000000000000000000000000000803f0000000002000000886a6325946a6325946a632500000000000000005005221a00000000000000000101000050bef30d9612000004000000bc020000cc010000e6000000050000007670070400000000300b47040000000004000000ffffffff000000000000000000000000000000000000000000000000000000000000000000000000000000000000000000000000f5eb718600000000ffffffffffffffff0400000001000000ffffffff00000000000000000000000000000000fa399b0400000000b80a07e60000000004000000ffffffff00000000000000000000000000000000000000000000000000000000000000000000000000000000000000000000000069ea718600000000ffffffffffffffff0400000000000000ffffffff0000000000000000000000000020c94401000000a89664029812000010c9cc0f90c9cc0f060000000700000001000000000000000000000000000000000000000800000000000001000000000060d2440060d24405000000000000000000000000000000000000000000000000000000000000000000803f0000000002000000c86a6325d46a6325d46a632500000000000000005005221a00000000000000000101000050bef30d9712000005000000200300001202000009010000000000009ef6bc0400000000dd0507d80000000004000000ffffffff0000000000000000000000000000000000000000000000000000000000000000000000000000000000000000000000008de5718600000000ffffffffffffffff0400000000000000ffffffff000000000000000000000000190000006276070400000000240507040000000004000000ffffffff00000000000000000000000000000000000000000000000000000000000000000000000000000000000000000000000001e4718600000000ffffffffffffffff0400000000000000ffffffff0000000000000000000000000040ca4401000000a8966402991200005011cd0f9011cd0f000000000700000001000000000000000000000000000000000000000800000000000001000000000060d0440060d04406000000000000000000000000000000000000000000000000000000000000000000803f0000000002000000486b6325546b6325546b632500000000000000005005221a00000000000000000101000050bef30d9812000006000000b6030000710200003b010000000000000617ed0400000000470407570000000004000000ffffffff00000000000000000000000000000000000000000000000000000000000000000000000000000000000000000000000025e7718600000000ffffffffffffffff0400000000000000ffffffff000000000000000000000000190000008a74070400000000cc0707040000000004000000ffffffff00000000000000000000000000000000000000000000000000000000000000000000000000000000000000000000000099e7718600000000ffffffffffffffff0400000000000000ffffffff0000000000000000000000000040cb4401000000a89664029a12000050f7cc0fd0f7cc0f0700000007000000010000000000000000000000000000000000000008000000000000010000000000e0d14400e0d14407000000000000000000000000000000000000000000000000000000000000000000803f0000000002000000586b6325646b6325646b632500000000000000005005221a00000000000000000101000050bef30d99120000070000001a040000b70200005901000000000000aed50e0500000000e00607490000000004000000ffffffff000000000000000000000000000000000000000000000000000000000000000000000000000000000000000000000000bde6718600000000ffffffffffffffff0400000000000000ffffffff000000000000000000000000190000003275070400000000740607040000000004000000ffffffff00000000000000000000000000000000000000000000000000000000000000000000000000000000000000000000000031e1718600000000ffffffffffffffff0400000000000000ffffffff00000000000000000000000000c0cc4401000000a89664029b12000050cbcc0f90cbcc0f060000000700000001000000000000000000000000000000000000000800000000000001000000000060d3440060d34408000000000000000000000000000000000000000000000000000000000000000000803f0000000001000000886b6325946b6325946b632500000000000000005005221a00000000000000000101000050bef30d9a12000008000000b0040000160300008b01000005000000d67b070400000000900047040000000004000000ffffffff00000000000000000000000000000000000000000000000000000000000000000000000000000000000000000000000055e0718600000000ffffffffffffffff040000000e000000ffffffff000000000000000000000000000000005af33f0500000000150007c00000000004000000ffffffff000000000000000000000000000000000000000000000000000000000000000000000000000000000000000000000000c9e0718600000000ffffffffffffffff0400000000000000ffffffff0000000000000000000000000040ce4401000000a89664029c12000050cbcc0fd0cbcc0f000000000700000001000000000000000000000000000000000000000800000000000001000000000000d5440000d54409000000000000000000000000000000000000000000000000000000000000000000803f0000000001000000b86b6325c46b6325c46b632500000000000000005005221a00000000000000000101000050bef30d9b12000009000000140500005c030000ae010000000000007eb0500500000000320307ba0000000004000000ffffffff000000000000000000000000000000000000000000000000000000000000000000000000000000000000000000000000ede3718600000000ffffffffffffffff0400000000000000ffffffff00000000000000000000000019000000c271070400000000840207040000000004000000ffffffff00000000000000000000000000000000000000000000000000000000000000000000000000000000000000000000000061e2718600000000ffffffffffffffff0400000000000000ffffffff00000000000000000000000000c0cf4401000000a89664029d120000d001cd0f1002cd0f0700000007000000010000000000000000000000000000000000000008000000000000010000000000a0d94400a0d9440a000000000000000000000000000000000000000000000000000000000000000000803f0000000001000000d86b6325e46b6325e46b632500000000000000005005221a00000000000000000101000050bef30d9c1200000a000000780500009d030000cc01000000000000e64e700500000000ab3d07bc0000000004000000ffffffff00000000000000000000000000000000000000000000000000000000000000000000000000000000000000000000000085dd718600000000ffffffffffffffff0400000000000000ffffffff000000000000000000000000190000006a4e0704000000002c3d07040000000004000000ffffffff000000000000000000000000000000000000000000000000000000000000000000000000000000000000000000000000f9dd718600000000ffffffffffffffff0400000000000000ffffffff0000000000000000000000000040d14401000000a89664029e12000010facc0f50facc0f000000000700000001000000000000000000000000000000000000000800000000000001000000000040d9440040d9440b000000000000000000000000000000000000000000000000000000000000000000803f0000000001000000686b6325746b6325746b632500000000000000005005221a00000000000000000101000050bef30d9d1200000b0000000e06000001040000fe010000000000000eafa20500000000453c072b0000000004000000ffffffff0000000000000000000000000000000000000000000000000000000000000000000000000000000000000000000000001ddf718600000000ffffffffffffffff0400000000000000ffffffff00000000000000000000000019000000924c070400000000d43f07040000000004000000ffffffff00000000000000000000000000000000000000000000000000000000000000000000000000000000000000000000000091df718600000000ffffffffffffffff0400000000000000ffffffff00000000000000000000000000e0d24401000000a89664029f1200001009cd0f9009cd0f070000000700000001000000000000000000000000000000000000000800000000000001000000000060dc440060dc440c000000000000000000000000000000000000000000000000000000000000000000803f0000000000000000c86b6325d46b6325d46b632500000000000000005005221a00000000000000000101000050bef30d9e1200000c00000072060000420400002102000009000000b6bd020400000000f03e872b0000000004000000ffffffff000000000000000000000000000000000000000000000000000000000000000000000000000000000000000000000000b5de718600000000ffffffffffffffff0400000000000000ffffffff000000000000000000000000000000003a6dc20500000000723e072d0000000004000000ffffffff00000000000000000000000000000000000000000000000000000000000000000000000000000000000000000000000029d9718600000000ffffffffffffffff0400000000000000ffffffff0000000000000000000000000000d64401000000a8966402a0120000100ecd0fd00ecd0f0000000007000000010000000000000000000000000000000000000008000000000000010000000000a0df4400a0df440d000000000000000000000000000000000000000000000000000000000000000000803f0000000000000000286b6325346b6325346b632500000000000000005005221a00000000000000000101000050bef30d9f1200000d00000008070000a60400005302000000000000de4bf30500000000973807a40000000004000000ffffffff0000000000000000000000000000000000000000000000000000000000000000000000000000000000000000000000004dd8718600000000ffffffffffffffff0400000000000000ffffffff00000000000000000000000019000000a24b070400000000e43807040000000004000000ffffffff000000000000000000000000000000000000000000000000000000000000000000000000000000000000000000000000c1d8718600000000ffffffffffffffff0400000000000000ffffffff0000000000000000000000000020d94401000000a8966402a112000050c6cc0fd0c6cc0f0600000007000000010000000000000000000000000000000000000008000000000000010000000000e0e24400e0e2440e000000000000000000000000000000000000000000000000000000000000000000803f0000000000000000d8676325e4676325e467632500000000000000005005221a00000000000000000101000050bef30da01200000e0000006c070000e704000071020000000000004608140600000000103b079e0000000004000000ffffffff000000000000000000000000000000000000000000000000000000000000000000000000000000000000000000000000e5db718600000000ffffffffffffffff0400000000000000ffffffff00000000000000000000000019000000ca490704000000008c3a07040000000004000000ffffffff00000000000000000000000000000000000000000000000000000000000000000000000000000000000000000000000059da718600000000ffffffffffffffff0400000000000000ffffffff0000000000000000000000000040dc4401000000a8966402a2120000d001cd0f5002cd0f070000000700000001000000000000000000000000000000000000000800000000000001000000000020e6440020e6440f000000000000000000000000000000000000000000000000000000000000000000803f0000000000000000e8676325f4676325f467632500000000000000005005221a00000000000000000101000050bef30da11200000f000000d0070000280500009402000004000000ee66040400000000a835071d0000000004000000ffffffff0000000000000000000000000000000000000000000000000000000000000000000000000000000000000000000000007dd5718600000000ffffffffffffffff0400000000000000ffffffff0000000000000000000000000000000072c6350600000000253507900000000004000000ffffffff000000000000000000000000000000000000000000000000000000000000000000000000000000000000000000000000f1d5718600000000ffffffffffffffff0400000000000000ffffffff0000000000000000000000000060df4401000000</t>
  </si>
  <si>
    <t>#119|CarDef_DS3_Racing|4348454154454E47494E45030000003830E82A00000000E8170000a8966402a312000050f3cc0fd0f3cc0f0000000007000000010000000000000000000000000000000000000008000000000000010000000000004f4400004f4401000000000000000000000000000000000000000000000000000000000000000000803f0000000004000000a86a6325b46a6325b46a63250000000000000000d009221a000000000000000001010000d0c5f30dffffffff01000000fa000000a500000055000000000000003efe7e0900000000782d71740000000004000000ffffffff0000000000000000000000000000000000000000000000000000000000000000000000000000000000000000000000002dcc078b00000000ffffffffffffffff0400000000000000ffffffff00000000000000000000000019000000825f710900000000c42c71090000000004000000ffffffff000000000000000000000000000000000000000000000000000000000000000000000000000000000000000000000000a1cc078b00000000ffffffffffffffff0400000000000000ffffffff00000000000000000000000000004f4400000000a8966402a412000050cbcc0fd0cbcc0f00000000070000000100000000000000000000000000000000000000080000000000000100000000004058440040584402000000000000000000000000000000000000000000000000000000000000000000803f0000000004000000e86a6325f46a6325f46a63250000000000000000d009221a000000000000000001010000d0c5f30da312000002000000fa000000a50000005500000000000000a6fc7e0900000000e02f71740000000004000000ffffffff000000000000000000000000000000000000000000000000000000000000000000000000000000000000000000000000c5cf078b00000000ffffffffffffffff0400000000000000ffffffff000000000000000000000000190000002a5c7109000000006c2f71090000000004000000ffffffff00000000000000000000000000000000000000000000000000000000000000000000000000000000000000000000000039ce078b00000000ffffffffffffffff0400000000000000ffffffff0000000000000000000000000000544400000000a8966402a512000010c9cc0f50c9cc0f0700000007000000010000000000000000000000000000000000000008000000000000010000000000405d4400405d4403000000000000000000000000000000000000000000000000000000000000000000803f0000000004000000486a6325546a6325546a63250000000000000000d009221a000000000000000001010000d0c5f30da412000003000000fa000000a50000005500000000000000cefa7e0900000000882971740000000004000000ffffffff0000000000000000000000000000000000000000000000000000000000000000000000000000000000000000000000005dc9078b00000000ffffffffffffffff0400000000000000ffffffff00000000000000000000000019000000525a710900000000142971090000000004000000ffffffff000000000000000000000000000000000000000000000000000000000000000000000000000000000000000000000000d1c9078b00000000ffffffffffffffff0400000000000000ffffffff0000000000000000000000000000594401000000a8966402a61200001009cd0f5009cd0f00000000070000000100000000000000000000000000000000000000080000000000000100000000008062440080624404000000000000000000000000000000000000000000000000000000000000000000803f0000000002000000186b6325246b6325246b63250000000000000000d009221a000000000000000001010000d0c5f30da512000004000000fa000000a500000055000000050000007653710900000000302831090000000004000000ffffffff000000000000000000000000000000000000000000000000000000000000000000000000000000000000000000000000f5c8078b00000000ffffffffffffffff0400000002000000ffffffff00000000000000000000000000000000faf87e0900000000bc2b71740000000004000000ffffffff00000000000000000000000000000000000000000000000000000000000000000000000000000000000000000000000069cb078b00000000ffffffffffffffff0400000000000000ffffffff00000000000000000000000000005e4401000000a8966402a712000050c6cc0f90c6cc0f0600000007000000010000000000000000000000000000000000000008000000000000010000000000006c4400006c4405000000000000000000000000000000000000000000000000000000000000000000803f0000000002000000086c6325146c6325146c63250000000000000000d009221a000000000000000001010000d0c5f30da612000005000000fa000000a500000055000000000000009ef97e0900000000d82a71740000000004000000ffffffff0000000000000000000000000000000000000000000000000000000000000000000000000000000000000000000000008dca078b00000000ffffffffffffffff0400000000000000ffffffff000000000000000000000000190000006259710900000000242a71090000000004000000ffffffff00000000000000000000000000000000000000000000000000000000000000000000000000000000000000000000000001c5078b00000000ffffffffffffffff0400000000000000ffffffff0000000000000000000000000000634401000000a8966402a812000050f7cc0f90f7cc0f0000000007000000010000000000000000000000000000000000000008000000000000010000000000406e4400406e4406000000000000000000000000000000000000000000000000000000000000000000803f0000000002000000386b6325446b6325446b63250000000000000000d009221a000000000000000001010000d0c5f30da712000006000000fa000000a5000000550000000000000006f67e0900000000402571740000000004000000ffffffff00000000000000000000000000000000000000000000000000000000000000000000000000000000000000000000000025c4078b00000000ffffffffffffffff0400000000000000ffffffff000000000000000000000000190000008a57710900000000cc2471090000000004000000ffffffff00000000000000000000000000000000000000000000000000000000000000000000000000000000000000000000000099c4078b00000000ffffffffffffffff0400000000000000ffffffff0000000000000000000000000080684401000000a8966402a912000050f3cc0f90f3cc0f0700000007000000010000000000000000000000000000000000000008000000000000010000000000c0754400c0754407000000000000000000000000000000000000000000000000000000000000000000803f0000000002000000f86c6325046d6325046d63250000000000000000d009221a000000000000000001010000d0c5f30da8120000070000002c010000c80000006400000000000000ae146e0900000000e82771f30000000004000000ffffffff000000000000000000000000000000000000000000000000000000000000000000000000000000000000000000000000bdc7078b00000000ffffffffffffffff0400000000000000ffffffff000000000000000000000000190000003254710900000000742771090000000004000000ffffffff00000000000000000000000000000000000000000000000000000000000000000000000000000000000000000000000031c6078b00000000ffffffffffffffff0400000000000000ffffffff00000000000000000000000000c06f4401000000a8966402aa120000100ecd0f900ecd0f0600000007000000010000000000000000000000000000000000000008000000000000010000000000407d4400407d4408000000000000000000000000000000000000000000000000000000000000000000803f0000000001000000b86c6325c46c6325c46c63250000000000000000d009221a000000000000000001010000d0c5f30da9120000080000002c010000c80000006400000005000000d65a710900000000902131090000000004000000ffffffff00000000000000000000000000000000000000000000000000000000000000000000000000000000000000000000000055c1078b00000000ffffffffffffffff040000000c000000ffffffff000000000000000000000000000000005a126e09000000001c2171f30000000004000000ffffffff000000000000000000000000000000000000000000000000000000000000000000000000000000000000000000000000c9c1078b00000000ffffffffffffffff0400000000000000ffffffff0000000000000000000000000000774401000000a8966402ab1200005011cd0f9011cd0f00000000070000000100000000000000000000000000000000000000080000000000000100000000004082440040824409000000000000000000000000000000000000000000000000000000000000000000803f0000000001000000286c6325346c6325346c63250000000000000000d009221a000000000000000001010000d0c5f30daa120000090000002c010000c800000064000000000000007e136e0900000000382071f30000000004000000ffffffff000000000000000000000000000000000000000000000000000000000000000000000000000000000000000000000000edc0078b00000000ffffffffffffffff0400000000000000ffffffff00000000000000000000000019000000c250710900000000842371090000000004000000ffffffff00000000000000000000000000000000000000000000000000000000000000000000000000000000000000000000000061c3078b00000000ffffffffffffffff0400000000000000ffffffff00000000000000000000000000407e4401000000a8966402ac120000d001cd0f5002cd0f0700000007000000010000000000000000000000000000000000000008000000000000010000000000008844000088440a000000000000000000000000000000000000000000000000000000000000000000803f0000000001000000386c6325446c6325446c63250000000000000000d009221a000000000000000001010000d0c5f30dab1200000a0000002c010000c80000006400000000000000e6116e0900000000a02271f30000000004000000ffffffff00000000000000000000000000000000000000000000000000000000000000000000000000000000000000000000000085c2078b00000000ffffffffffffffff0400000000000000ffffffff000000000000000000000000190000006a517109000000002c2271090000000004000000ffffffff000000000000000000000000000000000000000000000000000000000000000000000000000000000000000000000000f9c2078b00000000ffffffffffffffff0400000000000000ffffffff00000000000000000000000000c0824401000000a8966402ad120000d0c3cc0f90c4cc0f0000000007000000010000000000000000000000000000000000000008000000000000010000000000808a4400808a440b000000000000000000000000000000000000000000000000000000000000000000803f0000000001000000486c6325546c6325546c63250000000000000000d009221a000000000000000001010000d0c5f30dac1200000b0000002c010000c800000064000000000000000e6e6e0900000000485d71f30000000004000000ffffffff0000000000000000000000000000000000000000000000000000000000000000000000000000000000000000000000001dbc078b00000000ffffffffffffffff0400000000000000ffffffff00000000000000000000000019000000922f710900000000d45c71090000000004000000ffffffff00000000000000000000000000000000000000000000000000000000000000000000000000000000000000000000000091bc078b00000000ffffffffffffffff0400000000000000ffffffff0000000000000000000000000080864401000000a8966402ae12000050f7cc0f90f7cc0f0700000007000000010000000000000000000000000000000000000008000000000000010000000000609144006091440c000000000000000000000000000000000000000000000000000000000000000000803f0000000000000000586c6325646c6325646c63250000000000000000d009221a000000000000000001010000d0c5f30dad1200000c0000002c010000c80000006400000009000000b604710900000000f05f31080000000004000000ffffffff000000000000000000000000000000000000000000000000000000000000000000000000000000000000000000000000b5bf078b00000000ffffffffffffffff0400000000000000ffffffff000000000000000000000000000000003a6c6e09000000007c5f71f30000000004000000ffffffff00000000000000000000000000000000000000000000000000000000000000000000000000000000000000000000000029be078b00000000ffffffffffffffff0400000000000000ffffffff00000000000000000000000000208d4401000000a8966402af12000010f6cc0f90f6cc0f0000000007000000010000000000000000000000000000000000000008000000000000010000000000209844002098440d000000000000000000000000000000000000000000000000000000000000000000803f0000000000000000086d6325146d6325146d63250000000000000000d009221a000000000000000001010000d0c5f30dae1200000d0000005e010000e60000007300000000000000deca5f09000000009959717e0000000004000000ffffffff0000000000000000000000000000000000000000000000000000000000000000000000000000000000000000000000004db9078b00000000ffffffffffffffff0400000000000000ffffffff00000000000000000000000019000000a22a710900000000e45971090000000004000000ffffffff000000000000000000000000000000000000000000000000000000000000000000000000000000000000000000000000c1b9078b00000000ffffffffffffffff0400000000000000ffffffff00000000000000000000000000c0934401000000a8966402b012000050f3cc0fd0f3cc0f0600000007000000010000000000000000000000000000000000000008000000000000010000000000009f4400009f440e000000000000000000000000000000000000000000000000000000000000000000803f00000000000000001868632524686325246863250000000000000000d009221a000000000000000001010000d0c5f30daf1200000e0000005e010000e6000000730000000000000046cb5f09000000000158717e0000000004000000ffffffff000000000000000000000000000000000000000000000000000000000000000000000000000000000000000000000000e5b8078b00000000ffffffffffffffff0400000000000000ffffffff00000000000000000000000019000000ca287109000000008c5b71090000000004000000ffffffff00000000000000000000000000000000000000000000000000000000000000000000000000000000000000000000000059bb078b00000000ffffffffffffffff0400000000000000ffffffff00000000000000000000000000609a4401000000a8966402b112000050cbcc0f90cbcc0f070000000700000001000000000000000000000000000000000000000800000000000001000000000000a6440000a6440f000000000000000000000000000000000000000000000000000000000000000000803f0000000000000000e8686325f4686325f46863250000000000000000d009221a000000000000000001010000d0c5f30db01200000f0000005e010000e60000007300000004000000eeb9700900000000a85af1050000000004000000ffffffff0000000000000000000000000000000000000000000000000000000000000000000000000000000000000000000000007dba078b00000000ffffffffffffffff0400000000000000ffffffff0000000000000000000000000000000072c95f0900000000355a717e0000000004000000ffffffff000000000000000000000000000000000000000000000000000000000000000000000000000000000000000000000000f1ba078b00000000ffffffffffffffff0400000000000000ffffffff0000000000000000000000000020a14401000000</t>
  </si>
  <si>
    <t>#120|CarDef_Honda_S2000|4348454154454E47494E4503000000384FE82A00000000E8170000a8966402b212000050f7cc0f90f7cc0f00000000070000000100000000000000000000000000000000000000080000000000000100000000000069440000694401000000000000000000000000000000000000000000000000000000000000000000803f0000000004000000a86b6325b46b6325b46b63250000000000000000500a221a000000000000000001010000b0dcee02ffffffff01000000fa000000a500000055000000000000003e817e0900000000785271740000000004000000ffffffff0000000000000000000000000000000000000000000000000000000000000000000000000000000000000000000000002dad078b00000000ffffffffffffffff0400000000000000ffffffff00000000000000000000000019000000823e710900000000c44d71090000000004000000ffffffff000000000000000000000000000000000000000000000000000000000000000000000000000000000000000000000000a1ad078b00000000ffffffffffffffff0400000000000000ffffffff0000000000000000000000000000694400000000a8966402b3120000d0c3cc0f10c4cc0f07000000070000000100000000000000000000000000000000000000080000000000000100000000008072440080724402000000000000000000000000000000000000000000000000000000000000000000803f0000000004000000e86b6325f46b6325f46b63250000000000000000500a221a000000000000000001010000b0dcee02b212000002000000fa000000a50000005500000000000000a69f7e0900000000e04c71740000000004000000ffffffff000000000000000000000000000000000000000000000000000000000000000000000000000000000000000000000000c5ac078b00000000ffffffffffffffff0400000000000000ffffffff000000000000000000000000190000002a3f7109000000006c4c71090000000004000000ffffffff00000000000000000000000000000000000000000000000000000000000000000000000000000000000000000000000039af078b00000000ffffffffffffffff0400000000000000ffffffff00000000000000000000000000c06d4400000000a8966402b41200005011cd0f9011cd0f00000000070000000100000000000000000000000000000000000000080000000000000100000000004077440040774403000000000000000000000000000000000000000000000000000000000000000000803f0000000004000000186c6325246c6325246c63250000000000000000500a221a000000000000000001010000b0dcee02b3120000030000002c010000c80000006400000000000000ce7d6e0900000000884e71f30000000004000000ffffffff0000000000000000000000000000000000000000000000000000000000000000000000000000000000000000000000005dae078b00000000ffffffffffffffff0400000000000000ffffffff00000000000000000000000019000000523d710900000000144e71090000000004000000ffffffff000000000000000000000000000000000000000000000000000000000000000000000000000000000000000000000000d1ae078b00000000ffffffffffffffff0400000000000000ffffffff0000000000000000000000000080724401000000a8966402b512000050f3cc0fd0f3cc0f0000000007000000010000000000000000000000000000000000000008000000000000010000000000407c4400407c4404000000000000000000000000000000000000000000000000000000000000000000803f0000000002000000f86b6325046c6325046c63250000000000000000500a221a000000000000000001010000b0dcee02b4120000040000002c010000c800000064000000050000007632710900000000304931090000000004000000ffffffff000000000000000000000000000000000000000000000000000000000000000000000000000000000000000000000000f5a9078b00000000ffffffffffffffff0400000002000000ffffffff00000000000000000000000000000000fa7b6e0900000000bc4871f30000000004000000ffffffff00000000000000000000000000000000000000000000000000000000000000000000000000000000000000000000000069a8078b00000000ffffffffffffffff0400000000000000ffffffff0000000000000000000000000040774401000000a8966402b6120000d0facc0fd0fbcc0f07000000070000000100000000000000000000000000000000000000080000000000000100000000000083440000834405000000000000000000000000000000000000000000000000000000000000000000803f0000000002000000c86c6325d46c6325d46c63250000000000000000500a221a000000000000000001010000b0dcee02b5120000050000005e010000e600000073000000000000009ed85f0900000000d94b717e0000000004000000ffffffff0000000000000000000000000000000000000000000000000000000000000000000000000000000000000000000000008dab078b00000000ffffffffffffffff0400000000000000ffffffff000000000000000000000000190000006238710900000000244b71090000000004000000ffffffff00000000000000000000000000000000000000000000000000000000000000000000000000000000000000000000000001aa078b00000000ffffffffffffffff0400000000000000ffffffff00000000000000000000000000007c4401000000a8966402b712000050c6cc0f90c6cc0f00000000070000000100000000000000000000000000000000000000080000000000000100000000006083440060834406000000000000000000000000000000000000000000000000000000000000000000803f0000000002000000d86c6325e46c6325e46c63250000000000000000500a221a000000000000000001010000b0dcee02b6120000060000005e010000e6000000730000000000000006d95f0900000000414a717e0000000004000000ffffffff00000000000000000000000000000000000000000000000000000000000000000000000000000000000000000000000025a5078b00000000ffffffffffffffff0400000000000000ffffffff000000000000000000000000190000008a36710900000000cc4571090000000004000000ffffffff00000000000000000000000000000000000000000000000000000000000000000000000000000000000000000000000099a5078b00000000ffffffffffffffff0400000000000000ffffffff0000000000000000000000000020804401000000a8966402b812000050f3cc0fd0f3cc0f0700000007000000010000000000000000000000000000000000000008000000000000010000000000a0864400a0864407000000000000000000000000000000000000000000000000000000000000000000803f0000000002000000e86c6325f46c6325f46c63250000000000000000500a221a000000000000000001010000b0dcee02b71200000700000090010000090100008200000000000000aeb74f0900000000e94471fd0000000004000000ffffffff000000000000000000000000000000000000000000000000000000000000000000000000000000000000000000000000bda4078b00000000ffffffffffffffff0400000000000000ffffffff000000000000000000000000190000003237710900000000744471090000000004000000ffffffff00000000000000000000000000000000000000000000000000000000000000000000000000000000000000000000000031a7078b00000000ffffffffffffffff0400000000000000ffffffff0000000000000000000000000060834401000000a8966402b912000050f7cc0f90f7cc0f0600000007000000010000000000000000000000000000000000000008000000000000010000000000008a4400008a4408000000000000000000000000000000000000000000000000000000000000000000803f0000000001000000986d6325a46d6325a46d63250000000000000000500a221a000000000000000001010000b0dcee02b81200000800000090010000090100008200000005000000d63d710900000000904631090000000004000000ffffffff00000000000000000000000000000000000000000000000000000000000000000000000000000000000000000000000055a6078b00000000ffffffffffffffff040000000c000000ffffffff000000000000000000000000000000005ab54f09000000001d4671fd0000000004000000ffffffff000000000000000000000000000000000000000000000000000000000000000000000000000000000000000000000000c9a6078b00000000ffffffffffffffff0400000000000000ffffffff00000000000000000000000000a0864401000000a8966402ba12000050f7cc0fd0f7cc0f0000000007000000010000000000000000000000000000000000000008000000000000010000000000608d4400608d4409000000000000000000000000000000000000000000000000000000000000000000803f0000000001000000586d6325646d6325646d63250000000000000000500a221a000000000000000001010000b0dcee02b912000009000000c20100002701000096000000000000007e123f09000000003a4171780000000004000000ffffffff000000000000000000000000000000000000000000000000000000000000000000000000000000000000000000000000eda1078b00000000ffffffffffffffff0400000000000000ffffffff00000000000000000000000019000000c233710900000000844071090000000004000000ffffffff00000000000000000000000000000000000000000000000000000000000000000000000000000000000000000000000061a0078b00000000ffffffffffffffff0400000000000000ffffffff00000000000000000000000000e0894401000000a8966402bb120000d0c3cc0f50c4cc0f0700000007000000010000000000000000000000000000000000000008000000000000010000000000c0924400c092440a000000000000000000000000000000000000000000000000000000000000000000803f0000000001000000686d6325746d6325746d63250000000000000000500a221a000000000000000001010000b0dcee02ba1200000a000000c2010000270100009600000000000000e6103f0900000000a24371780000000004000000ffffffff00000000000000000000000000000000000000000000000000000000000000000000000000000000000000000000000085a3078b00000000ffffffffffffffff0400000000000000ffffffff000000000000000000000000190000006a307109000000002c4371090000000004000000ffffffff000000000000000000000000000000000000000000000000000000000000000000000000000000000000000000000000f9a3078b00000000ffffffffffffffff0400000000000000ffffffff00000000000000000000000000208d4401000000a8966402bc12000010ffcc0f90ffcc0f0000000007000000010000000000000000000000000000000000000008000000000000010000000000e0944400e094440b000000000000000000000000000000000000000000000000000000000000000000803f0000000001000000e86d6325f46d6325f46d63250000000000000000500a221a000000000000000001010000b0dcee02bb1200000b000000f40100004a010000a5000000000000000ef12c09000000004a4271e70000000004000000ffffffff0000000000000000000000000000000000000000000000000000000000000000000000000000000000000000000000001d9d078b00000000ffffffffffffffff0400000000000000ffffffff00000000000000000000000019000000920e710900000000d47d71090000000004000000ffffffff000000000000000000000000000000000000000000000000000000000000000000000000000000000000000000000000919d078b00000000ffffffffffffffff0400000000000000ffffffff0000000000000000000000000080904401000000a8966402bd120000100ecd0f100fcd0f0700000007000000010000000000000000000000000000000000000008000000000000010000000000209b4400209b440c000000000000000000000000000000000000000000000000000000000000000000803f0000000000000000886d6325946d6325946d63250000000000000000500a221a000000000000000001010000b0dcee02bc1200000c000000f40100004a010000a500000009000000b677710900000000f07cb10a0000000004000000ffffffff000000000000000000000000000000000000000000000000000000000000000000000000000000000000000000000000b59c078b00000000ffffffffffffffff0400000000000000ffffffff000000000000000000000000000000003acf2c09000000007e7c71e70000000004000000ffffffff000000000000000000000000000000000000000000000000000000000000000000000000000000000000000000000000299f078b00000000ffffffffffffffff0400000000000000ffffffff00000000000000000000000000a0964401000000a8966402be12000010f6cc0f50f6cc0f000000000700000001000000000000000000000000000000000000000800000000000001000000000080a1440080a1440d000000000000000000000000000000000000000000000000000000000000000000803f0000000000000000786d6325846d6325846d63250000000000000000500a221a000000000000000001010000b0dcee02bd1200000d000000260200006d010000b400000000000000de6d1c09000000009b7e71620000000004000000ffffffff0000000000000000000000000000000000000000000000000000000000000000000000000000000000000000000000004d9e078b00000000ffffffffffffffff0400000000000000ffffffff00000000000000000000000019000000a20d710900000000e47e71090000000004000000ffffffff000000000000000000000000000000000000000000000000000000000000000000000000000000000000000000000000c19e078b00000000ffffffffffffffff0400000000000000ffffffff00000000000000000000000000c09c4401000000a8966402bf12000050cbcc0f90cbcc0f0600000007000000010000000000000000000000000000000000000008000000000000010000000000c0a74400c0a7440e000000000000000000000000000000000000000000000000000000000000000000803f00000000000000000869632514696325146963250000000000000000500a221a000000000000000001010000b0dcee02be1200000e000000260200006d010000b400000000000000466a1c0900000000037971620000000004000000ffffffff000000000000000000000000000000000000000000000000000000000000000000000000000000000000000000000000e599078b00000000ffffffffffffffff0400000000000000ffffffff00000000000000000000000019000000ca0b7109000000008c7871090000000004000000ffffffff0000000000000000000000000000000000000000000000000000000000000000000000000000000000000000000000005998078b00000000ffffffffffffffff0400000000000000ffffffff00000000000000000000000000e0a24401000000a8966402c01200001009cd0f9009cd0f0700000007000000010000000000000000000000000000000000000008000000000000010000000000e0ad4400e0ad440f000000000000000000000000000000000000000000000000000000000000000000803f0000000000000000f8696325046a6325046a63250000000000000000500a221a000000000000000001010000b0dcee02bf1200000f000000580200008b010000c800000004000000ee98700900000000a87bf1050000000004000000ffffffff0000000000000000000000000000000000000000000000000000000000000000000000000000000000000000000000007d9b078b00000000ffffffffffffffff0400000000000000ffffffff0000000000000000000000000000000072080c0900000000377b71e10000000004000000ffffffff000000000000000000000000000000000000000000000000000000000000000000000000000000000000000000000000f19b078b00000000ffffffffffffffff0400000000000000ffffffff00000000000000000000000000c0a84401000000</t>
  </si>
  <si>
    <t>#121|CarDef_Range_Rover_Evoque|4348454154454E47494E4503000000386EE82A00000000E8170000a8966402c112000050f3cc0f90f3cc0f00000000070000000100000000000000000000000000000000000000080000000000000100000000008066440080664401000000000000000000000000000000000000000000000000000000000000000000803f0000000004000000a86c6325b46c6325b46c63250000000000000000100a221a000000000000000001010000d00af40dffffffff01000000fa000000a500000055000000000000003ea07e0900000000787371740000000004000000ffffffff0000000000000000000000000000000000000000000000000000000000000000000000000000000000000000000000002d92078b00000000ffffffffffffffff0400000000000000ffffffff000000000000000000000000190000008201710900000000c47271090000000004000000ffffffff000000000000000000000000000000000000000000000000000000000000000000000000000000000000000000000000a192078b00000000ffffffffffffffff0400000000000000ffffffff0000000000000000000000000080664400000000a8966402c212000050f3cc0fd0f3cc0f07000000070000000100000000000000000000000000000000000000080000000000000100000000008070440080704402000000000000000000000000000000000000000000000000000000000000000000803f0000000004000000186d6325246d6325246d63250000000000000000100a221a000000000000000001010000d00af40dc112000002000000fa000000a50000005500000000000000a6be7e0900000000e06d71740000000004000000ffffffff000000000000000000000000000000000000000000000000000000000000000000000000000000000000000000000000c58d078b00000000ffffffffffffffff0400000000000000ffffffff000000000000000000000000190000002a1e7109000000006c6d71090000000004000000ffffffff000000000000000000000000000000000000000000000000000000000000000000000000000000000000000000000000398c078b00000000ffffffffffffffff0400000000000000ffffffff00000000000000000000000000c06b4400000000a8966402c312000050c6cc0f90c6cc0f0600000007000000010000000000000000000000000000000000000008000000000000010000000000c0754400c0754403000000000000000000000000000000000000000000000000000000000000000000803f0000000004000000886c6325946c6325946c63250000000000000000100a221a000000000000000001010000d00af40dc212000003000000fa000000a50000005500000000000000cebc7e0900000000886f71740000000004000000ffffffff0000000000000000000000000000000000000000000000000000000000000000000000000000000000000000000000005d8f078b00000000ffffffffffffffff0400000000000000ffffffff00000000000000000000000019000000521c710900000000146f71090000000004000000ffffffff000000000000000000000000000000000000000000000000000000000000000000000000000000000000000000000000d18f078b00000000ffffffffffffffff0400000000000000ffffffff0000000000000000000000000000714401000000a8966402c412000010c9cc0f90c9cc0f0000000007000000010000000000000000000000000000000000000008000000000000010000000000407b4400407b4404000000000000000000000000000000000000000000000000000000000000000000803f0000000002000000986c6325a46c6325a46c63250000000000000000100a221a000000000000000001010000d00af40dc312000004000000fa000000a500000055000000050000007615710900000000306e31090000000004000000ffffffff000000000000000000000000000000000000000000000000000000000000000000000000000000000000000000000000f58e078b00000000ffffffffffffffff0400000002000000ffffffff00000000000000000000000000000000faba7e0900000000bc6971740000000004000000ffffffff0000000000000000000000000000000000000000000000000000000000000000000000000000000000000000000000006989078b00000000ffffffffffffffff0400000000000000ffffffff0000000000000000000000000040764401000000a8966402c5120000d0facc0f50fbcc0f0700000007000000010000000000000000000000000000000000000008000000000000010000000000c0824400c0824405000000000000000000000000000000000000000000000000000000000000000000803f0000000002000000a86d6325b46d6325b46d63250000000000000000100a221a000000000000000001010000d00af40dc4120000050000002c010000c800000064000000000000009e5b6e0900000000d86871f30000000004000000ffffffff0000000000000000000000000000000000000000000000000000000000000000000000000000000000000000000000008d88078b00000000ffffffffffffffff0400000000000000ffffffff00000000000000000000000019000000621b710900000000246871090000000004000000ffffffff000000000000000000000000000000000000000000000000000000000000000000000000000000000000000000000000018b078b00000000ffffffffffffffff0400000000000000ffffffff00000000000000000000000000807b4401000000a8966402c612000050cbcc0f90cbcc0f00000000070000000100000000000000000000000000000000000000080000000000000100000000006083440060834406000000000000000000000000000000000000000000000000000000000000000000803f0000000002000000086e6325146e6325146e63250000000000000000100a221a000000000000000001010000d00af40dc5120000060000002c010000c8000000640000000000000006586e0900000000406b71f30000000004000000ffffffff000000000000000000000000000000000000000000000000000000000000000000000000000000000000000000000000258a078b00000000ffffffffffffffff0400000000000000ffffffff000000000000000000000000190000008a19710900000000cc6a71090000000004000000ffffffff000000000000000000000000000000000000000000000000000000000000000000000000000000000000000000000000998a078b00000000ffffffffffffffff0400000000000000ffffffff0000000000000000000000000020804401000000a8966402c7120000d0facc0f10fbcc0f06000000070000000100000000000000000000000000000000000000080000000000000100000000000087440000874407000000000000000000000000000000000000000000000000000000000000000000803f0000000002000000186e6325246e6325246e63250000000000000000100a221a000000000000000001010000d00af40dc6120000070000002c010000c80000006400000000000000ae566e0900000000e86571f30000000004000000ffffffff000000000000000000000000000000000000000000000000000000000000000000000000000000000000000000000000bd85078b00000000ffffffffffffffff0400000000000000ffffffff000000000000000000000000190000003216710900000000746571090000000004000000ffffffff0000000000000000000000000000000000000000000000000000000000000000000000000000000000000000000000003184078b00000000ffffffffffffffff0400000000000000ffffffff00000000000000000000000000c0834401000000a8966402c812000010ffcc0f1000cd0f0000000007000000010000000000000000000000000000000000000008000000000000010000000000c08a4400c08a4408000000000000000000000000000000000000000000000000000000000000000000803f0000000001000000286d6325346d6325346d63250000000000000000100a221a000000000000000001010000d00af40dc7120000080000002c010000c80000006400000005000000d61c710900000000906731090000000004000000ffffffff0000000000000000000000000000000000000000000000000000000000000000000000000000000000000000000000005587078b00000000ffffffffffffffff040000000e000000ffffffff000000000000000000000000000000005a546e09000000001c6771f30000000004000000ffffffff000000000000000000000000000000000000000000000000000000000000000000000000000000000000000000000000c987078b00000000ffffffffffffffff0400000000000000ffffffff0000000000000000000000000060874401000000a8966402c912000050f7cc0f90f7cc0f0700000007000000010000000000000000000000000000000000000008000000000000010000000000808e4400808e4409000000000000000000000000000000000000000000000000000000000000000000803f0000000001000000986e6325a46e6325a46e63250000000000000000100a221a000000000000000001010000d00af40dc8120000090000005e010000e600000073000000000000007ef55f09000000003966717e0000000004000000ffffffff000000000000000000000000000000000000000000000000000000000000000000000000000000000000000000000000ed86078b00000000ffffffffffffffff0400000000000000ffffffff00000000000000000000000019000000c212710900000000846171090000000004000000ffffffff0000000000000000000000000000000000000000000000000000000000000000000000000000000000000000000000006181078b00000000ffffffffffffffff0400000000000000ffffffff00000000000000000000000000008b4401000000a8966402ca1200001009cd0f9009cd0f0600000007000000010000000000000000000000000000000000000008000000000000010000000000609444006094440a000000000000000000000000000000000000000000000000000000000000000000803f0000000001000000386e6325446e6325446e63250000000000000000100a221a000000000000000001010000d00af40dc91200000a0000005e010000e60000007300000000000000e6f35f0900000000a160717e0000000004000000ffffffff0000000000000000000000000000000000000000000000000000000000000000000000000000000000000000000000008580078b00000000ffffffffffffffff0400000000000000ffffffff000000000000000000000000190000006a137109000000002c6071090000000004000000ffffffff000000000000000000000000000000000000000000000000000000000000000000000000000000000000000000000000f980078b00000000ffffffffffffffff0400000000000000ffffffff00000000000000000000000000a08e4401000000a8966402cb12000010facc0f50facc0f0000000007000000010000000000000000000000000000000000000008000000000000010000000000609644006096440b000000000000000000000000000000000000000000000000000000000000000000803f0000000001000000a86e6325b46e6325b46e63250000000000000000100a221a000000000000000001010000d00af40dca1200000b0000005e010000e600000073000000000000000ef05f09000000004963717e0000000004000000ffffffff0000000000000000000000000000000000000000000000000000000000000000000000000000000000000000000000001d82078b00000000ffffffffffffffff0400000000000000ffffffff000000000000000000000000190000009211710900000000d46271090000000004000000ffffffff0000000000000000000000000000000000000000000000000000000000000000000000000000000000000000000000009182078b00000000ffffffffffffffff0400000000000000ffffffff0000000000000000000000000000924401000000a8966402cc12000050f7cc0f90f7cc0f0000000007000000010000000000000000000000000000000000000008000000000000010000000000209e4400209e440c000000000000000000000000000000000000000000000000000000000000000000803f0000000000000000e86e6325f46e6325f46e63250000000000000000100a221a000000000000000001010000d00af40dcb1200000c0000005e010000e60000007300000009000000b6be710900000000f09df10b0000000004000000ffffffff000000000000000000000000000000000000000000000000000000000000000000000000000000000000000000000000b57d078b00000000ffffffffffffffff0400000000000000ffffffff000000000000000000000000000000003a0e5f09000000007d9d717e0000000004000000ffffffff000000000000000000000000000000000000000000000000000000000000000000000000000000000000000000000000297c078b00000000ffffffffffffffff0400000000000000ffffffff0000000000000000000000000080994401000000a8966402cd120000d0facc0f10fccc0f0600000007000000010000000000000000000000000000000000000008000000000000010000000000e0a54400e0a5440d000000000000000000000000000000000000000000000000000000000000000000803f0000000000000000486e6325546e6325546e63250000000000000000100a221a000000000000000001010000d00af40dcc1200000d00000090010000090100008200000000000000de6c4f0900000000999f71fd0000000004000000ffffffff0000000000000000000000000000000000000000000000000000000000000000000000000000000000000000000000004d7f078b00000000ffffffffffffffff0400000000000000ffffffff00000000000000000000000019000000a2ec710900000000e49f71090000000004000000ffffffff000000000000000000000000000000000000000000000000000000000000000000000000000000000000000000000000c17f078b00000000ffffffffffffffff0400000000000000ffffffff0000000000000000000000000000a14401000000a8966402ce12000010ffcc0f50ffcc0f000000000700000001000000000000000000000000000000000000000800000000000001000000000080ad440080ad440e000000000000000000000000000000000000000000000000000000000000000000803f0000000000000000b8696325c4696325c46963250000000000000000100a221a000000000000000001010000d00af40dcd1200000e00000090010000090100008200000000000000466d4f0900000000019e71fd0000000004000000ffffffff000000000000000000000000000000000000000000000000000000000000000000000000000000000000000000000000e57e078b00000000ffffffffffffffff0400000000000000ffffffff00000000000000000000000019000000caea7109000000008c9971090000000004000000ffffffff0000000000000000000000000000000000000000000000000000000000000000000000000000000000000000000000005979078b00000000ffffffffffffffff0400000000000000ffffffff0000000000000000000000000080a84401000000a8966402cf12000010f6cc0fd0f6cc0f070000000700000001000000000000000000000000000000000000000800000000000001000000000040b5440040b5440f000000000000000000000000000000000000000000000000000000000000000000803f0000000000000000b86a6325c46a6325c46a63250000000000000000100a221a000000000000000001010000d00af40dce1200000f00000090010000090100008200000004000000eecb720900000000a89871100000000004000000ffffffff0000000000000000000000000000000000000000000000000000000000000000000000000000000000000000000000007d78078b00000000ffffffffffffffff0400000000000000ffffffff00000000000000000000000000000000726b4f0900000000359871fd0000000004000000ffffffff000000000000000000000000000000000000000000000000000000000000000000000000000000000000000000000000f178078b00000000ffffffffffffffff0400000000000000ffffffff0000000000000000000000000000b04401000000</t>
  </si>
  <si>
    <t>#122|CarDef_Mercedes_SLK_55_AMG|4348454154454E47494E450300000038EAE82A00000000E8170000a8966402d012000010c9cc0f50c9cc0f0000000007000000010000000000000000000000000000000000000008000000000000010000000000c0724400c0724401000000000000000000000000000000000000000000000000000000000000000000803f0000000004000000b86d6325c46d6325c46d632500000000000000009008221a000000000000000001010000f8f4e706ffffffff01000000fa000000a500000055000000000000003e247e090000000078f771740000000004000000ffffffff0000000000000000000000000000000000000000000000000000000000000000000000000000000000000000000000002d16078b00000000ffffffffffffffff0400000000000000ffffffff000000000000000000000000190000008285710900000000c4f671090000000004000000ffffffff000000000000000000000000000000000000000000000000000000000000000000000000000000000000000000000000a116078b00000000ffffffffffffffff0400000000000000ffffffff00000000000000000000000000c0724400000000a8966402d112000050f3cc0fd0f3cc0f0000000007000000010000000000000000000000000000000000000008000000000000010000000000c07d4400c07d4402000000000000000000000000000000000000000000000000000000000000000000803f0000000004000000f86d6325046e6325046e632500000000000000009008221a000000000000000001010000f8f4e706d012000002000000fa000000a50000005500000000000000a6227e0900000000e0f171740000000004000000ffffffff000000000000000000000000000000000000000000000000000000000000000000000000000000000000000000000000c511078b00000000ffffffffffffffff0400000000000000ffffffff000000000000000000000000190000002a827109000000006cf171090000000004000000ffffffff0000000000000000000000000000000000000000000000000000000000000000000000000000000000000000000000003910078b00000000ffffffffffffffff0400000000000000ffffffff00000000000000000000000000c0784400000000a8966402d21200001009cd0f5009cd0f0700000007000000010000000000000000000000000000000000000008000000000000010000000000e0814400e0814403000000000000000000000000000000000000000000000000000000000000000000803f0000000004000000c86d6325d46d6325d46d632500000000000000009008221a000000000000000001010000f8f4e706d1120000030000002c010000c80000006400000000000000cec06e090000000088f371f30000000004000000ffffffff0000000000000000000000000000000000000000000000000000000000000000000000000000000000000000000000005d13078b00000000ffffffffffffffff0400000000000000ffffffff00000000000000000000000019000000528071090000000014f371090000000004000000ffffffff000000000000000000000000000000000000000000000000000000000000000000000000000000000000000000000000d113078b00000000ffffffffffffffff0400000000000000ffffffff00000000000000000000000000c07e4401000000a8966402d312000010ffcc0f90ffcc0f06000000070000000100000000000000000000000000000000000000080000000000000100000000000085440000854404000000000000000000000000000000000000000000000000000000000000000000803f0000000002000000486d6325546d6325546d632500000000000000009008221a000000000000000001010000f8f4e706d2120000040000002c010000c80000006400000005000000768971090000000030f231090000000004000000ffffffff000000000000000000000000000000000000000000000000000000000000000000000000000000000000000000000000f512078b00000000ffffffffffffffff0400000002000000ffffffff00000000000000000000000000000000fade6e0900000000bced71f30000000004000000ffffffff000000000000000000000000000000000000000000000000000000000000000000000000000000000000000000000000690d078b00000000ffffffffffffffff0400000000000000ffffffff0000000000000000000000000060824401000000a8966402d41200005011cd0f9011cd0f0600000007000000010000000000000000000000000000000000000008000000000000010000000000c08a4400c08a4405000000000000000000000000000000000000000000000000000000000000000000803f0000000002000000c86e6325d46e6325d46e632500000000000000009008221a000000000000000001010000f8f4e706d3120000050000005e010000e600000073000000000000009e7f5f0900000000d9ec717e0000000004000000ffffffff0000000000000000000000000000000000000000000000000000000000000000000000000000000000000000000000008d0c078b00000000ffffffffffffffff0400000000000000ffffffff00000000000000000000000019000000629f71090000000024ec71090000000004000000ffffffff000000000000000000000000000000000000000000000000000000000000000000000000000000000000000000000000010f078b00000000ffffffffffffffff0400000000000000ffffffff0000000000000000000000000060854401000000a8966402d512000010facc0f50facc0f0000000007000000010000000000000000000000000000000000000008000000000000010000000000a08b4400a08b4406000000000000000000000000000000000000000000000000000000000000000000803f0000000002000000d86e6325e46e6325e46e632500000000000000009008221a000000000000000001010000f8f4e706d4120000060000005e010000e60000007300000000000000067c5f090000000041ef717e0000000004000000ffffffff000000000000000000000000000000000000000000000000000000000000000000000000000000000000000000000000250e078b00000000ffffffffffffffff0400000000000000ffffffff000000000000000000000000190000008a9d710900000000ccee71090000000004000000ffffffff000000000000000000000000000000000000000000000000000000000000000000000000000000000000000000000000990e078b00000000ffffffffffffffff0400000000000000ffffffff0000000000000000000000000040884401000000a8966402d6120000100ecd0f900ecd0f00000000070000000100000000000000000000000000000000000000080000000000000100000000000090440000904407000000000000000000000000000000000000000000000000000000000000000000803f0000000002000000786e6325846e6325846e632500000000000000009008221a000000000000000001010000f8f4e706d5120000070000005e010000e60000007300000000000000ae7a5f0900000000e9e9717e0000000004000000ffffffff000000000000000000000000000000000000000000000000000000000000000000000000000000000000000000000000bd09078b00000000ffffffffffffffff0400000000000000ffffffff00000000000000000000000019000000329a71090000000074e971090000000004000000ffffffff0000000000000000000000000000000000000000000000000000000000000000000000000000000000000000000000003108078b00000000ffffffffffffffff0400000000000000ffffffff00000000000000000000000000808c4401000000a8966402d7120000d0facc0fd0fbcc0f07000000070000000100000000000000000000000000000000000000080000000000000100000000006094440060944408000000000000000000000000000000000000000000000000000000000000000000803f0000000001000000f86e6325046f6325046f632500000000000000009008221a000000000000000001010000f8f4e706d61200000800000090010000090100008200000005000000d69071090000000090eb31090000000004000000ffffffff000000000000000000000000000000000000000000000000000000000000000000000000000000000000000000000000550b078b00000000ffffffffffffffff040000000e000000ffffffff000000000000000000000000000000005a184f09000000001deb71fd0000000004000000ffffffff000000000000000000000000000000000000000000000000000000000000000000000000000000000000000000000000c90b078b00000000ffffffffffffffff0400000000000000ffffffff00000000000000000000000000c0904401000000a8966402d812000090c1cc0fd0c1cc0f0600000007000000010000000000000000000000000000000000000008000000000000010000000000c0984400c0984409000000000000000000000000000000000000000000000000000000000000000000803f0000000001000000086f6325146f6325146f632500000000000000009008221a000000000000000001010000f8f4e706d712000009000000900100000901000082000000000000007e194f090000000039ea71fd0000000004000000ffffffff000000000000000000000000000000000000000000000000000000000000000000000000000000000000000000000000ed0a078b00000000ffffffffffffffff0400000000000000ffffffff00000000000000000000000019000000c29671090000000084e571090000000004000000ffffffff0000000000000000000000000000000000000000000000000000000000000000000000000000000000000000000000006105078b00000000ffffffffffffffff0400000000000000ffffffff0000000000000000000000000000954401000000a8966402d912000010f6cc0f10f7cc0f0600000007000000010000000000000000000000000000000000000008000000000000010000000000609f4400609f440a000000000000000000000000000000000000000000000000000000000000000000803f0000000001000000786f6325846f6325846f632500000000000000009008221a000000000000000001010000f8f4e706d81200000a000000c2010000270100009600000000000000e6b73f0900000000a2e471780000000004000000ffffffff0000000000000000000000000000000000000000000000000000000000000000000000000000000000000000000000008504078b00000000ffffffffffffffff0400000000000000ffffffff000000000000000000000000190000006a977109000000002ce471090000000004000000ffffffff000000000000000000000000000000000000000000000000000000000000000000000000000000000000000000000000f904078b00000000ffffffffffffffff0400000000000000ffffffff0000000000000000000000000040994401000000a8966402da120000d0facc0f50fbcc0f000000000700000001000000000000000000000000000000000000000800000000000001000000000040a2440040a2440b000000000000000000000000000000000000000000000000000000000000000000803f0000000001000000e86f6325f46f6325f46f632500000000000000009008221a000000000000000001010000f8f4e706d91200000b000000c20100002701000096000000000000000eb43f09000000004ae771780000000004000000ffffffff0000000000000000000000000000000000000000000000000000000000000000000000000000000000000000000000001d06078b00000000ffffffffffffffff0400000000000000ffffffff000000000000000000000000190000009295710900000000d4e671090000000004000000ffffffff0000000000000000000000000000000000000000000000000000000000000000000000000000000000000000000000009106078b00000000ffffffffffffffff0400000000000000ffffffff00000000000000000000000000809d4401000000a8966402db12000050f7cc0f90f7cc0f070000000700000001000000000000000000000000000000000000000800000000000001000000000000aa440000aa440c000000000000000000000000000000000000000000000000000000000000000000803f0000000000000000386f6325446f6325446f632500000000000000009008221a000000000000000001010000f8f4e706da1200000c000000c2010000270100009600000009000000b6ea710900000000f0e1b10a0000000004000000ffffffff000000000000000000000000000000000000000000000000000000000000000000000000000000000000000000000000b501078b00000000ffffffffffffffff0400000000000000ffffffff000000000000000000000000000000003ab23f09000000007ee171780000000004000000ffffffff0000000000000000000000000000000000000000000000000000000000000000000000000000000000000000000000002900078b00000000ffffffffffffffff0400000000000000ffffffff0000000000000000000000000000a54401000000a8966402dc12000010c9cc0f90c9cc0f0600000007000000010000000000000000000000000000000000000008000000000000010000000000a0b14400a0b1440d000000000000000000000000000000000000000000000000000000000000000000803f0000000000000000486f6325546f6325546f632500000000000000009008221a000000000000000001010000f8f4e706db1200000d000000f40100004a010000a500000000000000de502c09000000009ae371e70000000004000000ffffffff0000000000000000000000000000000000000000000000000000000000000000000000000000000000000000000000004d03078b00000000ffffffffffffffff0400000000000000ffffffff00000000000000000000000019000000a290710900000000e4e371090000000004000000ffffffff000000000000000000000000000000000000000000000000000000000000000000000000000000000000000000000000c103078b00000000ffffffffffffffff0400000000000000ffffffff0000000000000000000000000080ac4401000000a8966402dd12000010ffcc0f1000cd0f000000000700000001000000000000000000000000000000000000000800000000000001000000000060b9440060b9440e000000000000000000000000000000000000000000000000000000000000000000803f0000000000000000d86a6325e46a6325e46a632500000000000000009008221a000000000000000001010000f8f4e706dc1200000e000000f40100004a010000a50000000000000046512c090000000002e271e70000000004000000ffffffff000000000000000000000000000000000000000000000000000000000000000000000000000000000000000000000000e502078b00000000ffffffffffffffff0400000000000000ffffffff00000000000000000000000019000000ca6e7009000000008c1d70090000000004000000ffffffff00000000000000000000000000000000000000000000000000000000000000000000000000000000000000000000000059fd068b00000000ffffffffffffffff0400000000000000ffffffff0000000000000000000000000000b44401000000a8966402de12000050f3cc0f90f3cc0f0700000007000000010000000000000000000000000000000000000008000000000000010000000000e0c04400e0c0440f000000000000000000000000000000000000000000000000000000000000000000803f0000000000000000986b6325a46b6325a46b632500000000000000009008221a000000000000000001010000f8f4e706dd1200000f000000260200006d010000b400000004000000ee4f730900000000a81c70100000000004000000ffffffff0000000000000000000000000000000000000000000000000000000000000000000000000000000000000000000000007dfc068b00000000ffffffffffffffff0400000000000000ffffffff00000000000000000000000000000000720f1d0900000000371c70620000000004000000ffffffff000000000000000000000000000000000000000000000000000000000000000000000000000000000000000000000000f1fc068b00000000ffffffffffffffff0400000000000000ffffffff0000000000000000000000000040bb4401000000</t>
  </si>
  <si>
    <t>#123|CarDef_Toyota_Supra_RZ|4348454154454E47494E450300000038CBE82A00000000E8170000a8966402df120000d001cd0f1002cd0f00000000070000000100000000000000000000000000000000000000080000000000000100000000006094440060944401000000000000000000000000000000000000000000000000000000000000000000803f0000000004000000686e6325746e6325746e63250000000000000000500c221a00000000000000000101000050cec90fffffffff01000000fa000000a500000055000000000000003e057e090000000078d671740000000004000000ffffffff0000000000000000000000000000000000000000000000000000000000000000000000000000000000000000000000002d31078b00000000ffffffffffffffff0400000000000000ffffffff0000000000000000000000001900000082a2710900000000c4d171090000000004000000ffffffff000000000000000000000000000000000000000000000000000000000000000000000000000000000000000000000000a131078b00000000ffffffffffffffff0400000000000000ffffffff0000000000000000000000000060944400000000a8966402e012000050f7cc0fd0f7cc0f07000000070000000100000000000000000000000000000000000000080000000000000100000000008099440080994402000000000000000000000000000000000000000000000000000000000000000000803f0000000004000000186f6325246f6325246f63250000000000000000500c221a00000000000000000101000050cec90fdf120000020000002c010000c80000006400000000000000a6e36e0900000000e0d071f30000000004000000ffffffff000000000000000000000000000000000000000000000000000000000000000000000000000000000000000000000000c530078b00000000ffffffffffffffff0400000000000000ffffffff000000000000000000000000190000002aa37109000000006cd071090000000004000000ffffffff0000000000000000000000000000000000000000000000000000000000000000000000000000000000000000000000003933078b00000000ffffffffffffffff0400000000000000ffffffff0000000000000000000000000080964400000000a8966402e112000050c6cc0f90c6cc0f0000000007000000010000000000000000000000000000000000000008000000000000010000000000a09b4400a09b4403000000000000000000000000000000000000000000000000000000000000000000803f0000000004000000886e6325946e6325946e63250000000000000000500c221a00000000000000000101000050cec90fe0120000030000005e010000e60000007300000000000000ce415f090000000089d2717e0000000004000000ffffffff0000000000000000000000000000000000000000000000000000000000000000000000000000000000000000000000005d32078b00000000ffffffffffffffff0400000000000000ffffffff0000000000000000000000001900000052a171090000000014d271090000000004000000ffffffff000000000000000000000000000000000000000000000000000000000000000000000000000000000000000000000000d132078b00000000ffffffffffffffff0400000000000000ffffffff00000000000000000000000000a0984401000000a8966402e2120000d0facc0f10fbcc0f0000000007000000010000000000000000000000000000000000000008000000000000010000000000e09d4400e09d4404000000000000000000000000000000000000000000000000000000000000000000803f0000000002000000286e6325346e6325346e63250000000000000000500c221a00000000000000000101000050cec90fe1120000040000009001000009010000820000000500000076b671090000000030cd31090000000004000000ffffffff000000000000000000000000000000000000000000000000000000000000000000000000000000000000000000000000f52d078b00000000ffffffffffffffff0400000002000000ffffffff00000000000000000000000000000000fa3f4f0900000000bdcc71fd0000000004000000ffffffff000000000000000000000000000000000000000000000000000000000000000000000000000000000000000000000000692c078b00000000ffffffffffffffff0400000000000000ffffffff00000000000000000000000000c09a4401000000a8966402e312000050cbcc0f90cbcc0f060000000700000001000000000000000000000000000000000000000800000000000001000000000020a3440020a34405000000000000000000000000000000000000000000000000000000000000000000803f0000000002000000b86f6325c46f6325c46f63250000000000000000500c221a00000000000000000101000050cec90fe212000005000000c20100002701000096000000000000009e9c3f0900000000dacf71780000000004000000ffffffff0000000000000000000000000000000000000000000000000000000000000000000000000000000000000000000000008d2f078b00000000ffffffffffffffff0400000000000000ffffffff0000000000000000000000001900000062bc71090000000024cf71090000000004000000ffffffff000000000000000000000000000000000000000000000000000000000000000000000000000000000000000000000000012e078b00000000ffffffffffffffff0400000000000000ffffffff00000000000000000000000000e09c4401000000a8966402e412000050f3cc0f90f3cc0f0700000007000000010000000000000000000000000000000000000008000000000000010000000000e0a24400e0a24406000000000000000000000000000000000000000000000000000000000000000000803f0000000002000000c86f6325d46f6325d46f63250000000000000000500c221a00000000000000000101000050cec90fe312000006000000c2010000270100009600000000000000069d3f090000000042ce71780000000004000000ffffffff0000000000000000000000000000000000000000000000000000000000000000000000000000000000000000000000002529078b00000000ffffffffffffffff0400000000000000ffffffff000000000000000000000000190000008aba710900000000ccc971090000000004000000ffffffff0000000000000000000000000000000000000000000000000000000000000000000000000000000000000000000000009929078b00000000ffffffffffffffff0400000000000000ffffffff00000000000000000000000000e09e4401000000a8966402e512000010ffcc0f90ffcc0f0000000007000000010000000000000000000000000000000000000008000000000000010000000000e0a54400e0a54407000000000000000000000000000000000000000000000000000000000000000000803f0000000002000000d8e2060fe4e2060fe4e2060f0000000000000000500c221a00000000000000000101000050cec90fe412000007000000f40100004a010000a500000000000000ae7b2c0900000000eac871e70000000004000000ffffffff000000000000000000000000000000000000000000000000000000000000000000000000000000000000000000000000bd28078b00000000ffffffffffffffff0400000000000000ffffffff0000000000000000000000001900000032bb71090000000074c871090000000004000000ffffffff000000000000000000000000000000000000000000000000000000000000000000000000000000000000000000000000312b078b00000000ffffffffffffffff0400000000000000ffffffff00000000000000000000000000e0a14401000000a8966402e612000090c1cc0fd0c1cc0f000000000700000001000000000000000000000000000000000000000800000000000001000000000000a9440000a94408000000000000000000000000000000000000000000000000000000000000000000803f000000000100000078e8060f84e8060f84e8060f0000000000000000500c221a00000000000000000101000050cec90fe512000008000000260200006d010000b400000005000000d6b171090000000090ca31090000000004000000ffffffff000000000000000000000000000000000000000000000000000000000000000000000000000000000000000000000000552a078b00000000ffffffffffffffff040000000e000000ffffffff000000000000000000000000000000005ad91c09000000001fca71620000000004000000ffffffff000000000000000000000000000000000000000000000000000000000000000000000000000000000000000000000000c92a078b00000000ffffffffffffffff0400000000000000ffffffff00000000000000000000000000e0a44401000000a8966402e712000050f3cc0fd0f3cc0f060000000700000001000000000000000000000000000000000000000800000000000001000000000020ac440020ac4409000000000000000000000000000000000000000000000000000000000000000000803f0000000001000000a8e8060fb4e8060fb4e8060f0000000000000000500c221a00000000000000000101000050cec90fe612000009000000580200008b010000c8000000000000007eb60c09000000003bc571e10000000004000000ffffffff000000000000000000000000000000000000000000000000000000000000000000000000000000000000000000000000ed25078b00000000ffffffffffffffff0400000000000000ffffffff00000000000000000000000019000000c2b771090000000084c471090000000004000000ffffffff0000000000000000000000000000000000000000000000000000000000000000000000000000000000000000000000006124078b00000000ffffffffffffffff0400000000000000ffffffff00000000000000000000000000e0a74401000000a8966402e81200005011cd0f9011cd0f0000000007000000010000000000000000000000000000000000000008000000000000010000000000c0b14400c0b1440a000000000000000000000000000000000000000000000000000000000000000000803f0000000001000000e8ed060ff4ed060ff4ed060f0000000000000000500c221a00000000000000000101000050cec90fe71200000a0000008a020000ae010000d700000000000000e614fd0900000000a4c7716c0000000004000000ffffffff0000000000000000000000000000000000000000000000000000000000000000000000000000000000000000000000008527078b00000000ffffffffffffffff0400000000000000ffffffff000000000000000000000000190000006ab47109000000002cc771090000000004000000ffffffff000000000000000000000000000000000000000000000000000000000000000000000000000000000000000000000000f927078b00000000ffffffffffffffff0400000000000000ffffffff00000000000000000000000000e0aa4401000000a8966402e9120000100ecd0f900ecd0f070000000700000001000000000000000000000000000000000000000800000000000001000000000020b3440020b3440b000000000000000000000000000000000000000000000000000000000000000000803f000000000100000058f0060f64f0060f64f0060f0000000000000000500c221a00000000000000000101000050cec90fe81200000b000000bc020000cc010000e6000000000000000ef5ed09000000004cc671eb0000000004000000ffffffff0000000000000000000000000000000000000000000000000000000000000000000000000000000000000000000000001d21078b00000000ffffffffffffffff0400000000000000ffffffff0000000000000000000000001900000092b2710900000000d4c171090000000004000000ffffffff0000000000000000000000000000000000000000000000000000000000000000000000000000000000000000000000009121078b00000000ffffffffffffffff0400000000000000ffffffff00000000000000000000000000e0ad4401000000a8966402ea12000050f7cc0f90f7cc0f000000000700000001000000000000000000000000000000000000000800000000000001000000000000b9440000b9440c000000000000000000000000000000000000000000000000000000000000000000803f0000000000000000d8f2060fe4f2060fe4f2060f0000000000000000500c221a00000000000000000101000050cec90fe91200000c000000bc020000cc010000e600000009000000b67b710900000000f0c0310f0000000004000000ffffffff000000000000000000000000000000000000000000000000000000000000000000000000000000000000000000000000b520078b00000000ffffffffffffffff0400000000000000ffffffff000000000000000000000000000000003af3ed090000000078c071eb0000000004000000ffffffff0000000000000000000000000000000000000000000000000000000000000000000000000000000000000000000000002923078b00000000ffffffffffffffff0400000000000000ffffffff00000000000000000000000000a0b34401000000a8966402eb12000010facc0f50facc0f0700000007000000010000000000000000000000000000000000000008000000000000010000000000e0be4400e0be440d000000000000000000000000000000000000000000000000000000000000000000803f000000000000000058f2060f64f2060f64f2060f0000000000000000500c221a00000000000000000101000050cec90fea1200000d000000ee020000ef010000fa00000000000000de51da09000000009dc271560000000004000000ffffffff0000000000000000000000000000000000000000000000000000000000000000000000000000000000000000000000004d22078b00000000ffffffffffffffff0400000000000000ffffffff00000000000000000000000019000000a2b1710900000000e4c271090000000004000000ffffffff000000000000000000000000000000000000000000000000000000000000000000000000000000000000000000000000c122078b00000000ffffffffffffffff0400000000000000ffffffff0000000000000000000000000060b94401000000a8966402ec1200001009cd0f5009cd0f0000000007000000010000000000000000000000000000000000000008000000000000010000000000e0c44400e0c4440e000000000000000000000000000000000000000000000000000000000000000000803f0000000000000000786b6325846b6325846b63250000000000000000500c221a00000000000000000101000050cec90feb1200000e00000020030000120200000901000000000000460eca090000000005fd71d50000000004000000ffffffff000000000000000000000000000000000000000000000000000000000000000000000000000000000000000000000000e51d078b00000000ffffffffffffffff0400000000000000ffffffff00000000000000000000000019000000ca8f7109000000008cfc71090000000004000000ffffffff000000000000000000000000000000000000000000000000000000000000000000000000000000000000000000000000591c078b00000000ffffffffffffffff0400000000000000ffffffff0000000000000000000000000020bf4401000000a8966402ed12000010f6cc0fd0f6cc0f070000000700000001000000000000000000000000000000000000000800000000000001000000000080ca440080ca440f000000000000000000000000000000000000000000000000000000000000000000803f0000000000000000686c6325746c6325746c63250000000000000000500c221a00000000000000000101000050cec90fec1200000f00000052030000300200001801000004000000eeac720900000000a8ff71100000000004000000ffffffff0000000000000000000000000000000000000000000000000000000000000000000000000000000000000000000000007d1f078b00000000ffffffffffffffff0400000000000000ffffffff0000000000000000000000000000000072acba090000000032ff71500000000004000000ffffffff000000000000000000000000000000000000000000000000000000000000000000000000000000000000000000000000f11f078b00000000ffffffffffffffff0400000000000000ffffffff00000000000000000000000000a0c44401000000</t>
  </si>
  <si>
    <t>#124|CarDef_Nissan_Skyline_GTR_R34|4348454154454E47494E4503000000388DE82A00000000E8170000a8966402ee12000050cbcc0fd0cbcc0f0000000007000000010000000000000000000000000000000000000008000000000000010000000000c0a24400c0a24401000000000000000000000000000000000000000000000000000000000000000000803f0000000004000000586f6325646f6325646f632500000000000000005008221a0000000000000000010100005002f40dffffffff01000000fa000000a500000055000000000000003e437e0900000000789071740000000004000000ffffffff0000000000000000000000000000000000000000000000000000000000000000000000000000000000000000000000002d73078b00000000ffffffffffffffff0400000000000000ffffffff0000000000000000000000001900000082e0710900000000c49371090000000004000000ffffffff000000000000000000000000000000000000000000000000000000000000000000000000000000000000000000000000a173078b00000000ffffffffffffffff0400000000000000ffffffff00000000000000000000000000c0a24400000000a8966402ef120000100ecd0f100fcd0f0700000007000000010000000000000000000000000000000000000008000000000000010000000000a0a74400a0a74402000000000000000000000000000000000000000000000000000000000000000000803f0000000004000000286f6325346f6325346f632500000000000000005008221a0000000000000000010100005002f40dee12000002000000fa000000a50000005500000000000000a6417e0900000000e09271740000000004000000ffffffff000000000000000000000000000000000000000000000000000000000000000000000000000000000000000000000000c572078b00000000ffffffffffffffff0400000000000000ffffffff000000000000000000000000190000002ae17109000000006c9271090000000004000000ffffffff000000000000000000000000000000000000000000000000000000000000000000000000000000000000000000000000396d078b00000000ffffffffffffffff0400000000000000ffffffff0000000000000000000000000060a44400000000a8966402f012000050f3cc0f90f3cc0f000000000700000001000000000000000000000000000000000000000800000000000001000000000060a9440060a94403000000000000000000000000000000000000000000000000000000000000000000803f0000000004000000686f6325746f6325746f632500000000000000005008221a0000000000000000010100005002f40def120000030000002c010000c80000006400000000000000cebf6e0900000000888c71f30000000004000000ffffffff0000000000000000000000000000000000000000000000000000000000000000000000000000000000000000000000005d6c078b00000000ffffffffffffffff0400000000000000ffffffff0000000000000000000000001900000052ff710900000000148c71090000000004000000ffffffff000000000000000000000000000000000000000000000000000000000000000000000000000000000000000000000000d16c078b00000000ffffffffffffffff0400000000000000ffffffff0000000000000000000000000000a64401000000a8966402f11200005011cd0fd011cd0f070000000700000001000000000000000000000000000000000000000800000000000001000000000000ab440000ab4404000000000000000000000000000000000000000000000000000000000000000000803f0000000002000000a86f6325b46f6325b46f632500000000000000005008221a0000000000000000010100005002f40df0120000040000002c010000c8000000640000000500000076f4710900000000308f31090000000004000000ffffffff000000000000000000000000000000000000000000000000000000000000000000000000000000000000000000000000f56f078b00000000ffffffffffffffff0400000001000000ffffffff00000000000000000000000000000000fabd6e0900000000bc8e71f30000000004000000ffffffff000000000000000000000000000000000000000000000000000000000000000000000000000000000000000000000000696e078b00000000ffffffffffffffff0400000000000000ffffffff00000000000000000000000000a0a74401000000a8966402f21200005011cd0f9011cd0f060000000700000001000000000000000000000000000000000000000800000000000001000000000000b0440000b04405000000000000000000000000000000000000000000000000000000000000000000803f000000000200000038f2060f44f2060f44f2060f00000000000000005008221a0000000000000000010100005002f40df1120000050000005e010000e600000073000000000000009e1a5f0900000000d989717e0000000004000000ffffffff0000000000000000000000000000000000000000000000000000000000000000000000000000000000000000000000008d69078b00000000ffffffffffffffff0400000000000000ffffffff0000000000000000000000001900000062fa710900000000248971090000000004000000ffffffff0000000000000000000000000000000000000000000000000000000000000000000000000000000000000000000000000168078b00000000ffffffffffffffff0400000000000000ffffffff0000000000000000000000000040a94401000000a8966402f31200001009cd0f9009cd0f000000000700000001000000000000000000000000000000000000000800000000000001000000000020af440020af4406000000000000000000000000000000000000000000000000000000000000000000803f000000000200000068fcf81e74fcf81e74fcf81e00000000000000005008221a0000000000000000010100005002f40df2120000060000005e010000e60000007300000000000000061b5f09000000004188717e0000000004000000ffffffff000000000000000000000000000000000000000000000000000000000000000000000000000000000000000000000000256b078b00000000ffffffffffffffff0400000000000000ffffffff000000000000000000000000190000008af8710900000000cc8b71090000000004000000ffffffff000000000000000000000000000000000000000000000000000000000000000000000000000000000000000000000000996b078b00000000ffffffffffffffff0400000000000000ffffffff00000000000000000000000000e0aa4401000000a8966402f4120000100ecd0f100fcd0f060000000700000001000000000000000000000000000000000000000800000000000001000000000080b1440080b14407000000000000000000000000000000000000000000000000000000000000000000803f00000000020000009835d70da435d70da435d70d00000000000000005008221a0000000000000000010100005002f40df31200000700000090010000090100008200000000000000ae794f0900000000e98a71fd0000000004000000ffffffff000000000000000000000000000000000000000000000000000000000000000000000000000000000000000000000000bd6a078b00000000ffffffffffffffff0400000000000000ffffffff0000000000000000000000001900000032f9710900000000748a71090000000004000000ffffffff0000000000000000000000000000000000000000000000000000000000000000000000000000000000000000000000003165078b00000000ffffffffffffffff0400000000000000ffffffff0000000000000000000000000020ad4401000000a8966402f512000050c6cc0f90c6cc0f0000000007000000010000000000000000000000000000000000000008000000000000010000000000c0b34400c0b34408000000000000000000000000000000000000000000000000000000000000000000803f00000000010000000839d70d1439d70d1439d70d00000000000000005008221a0000000000000000010100005002f40df41200000800000090010000090100008200000005000000d6ff710900000000908431090000000004000000ffffffff0000000000000000000000000000000000000000000000000000000000000000000000000000000000000000000000005564078b00000000ffffffffffffffff040000000e000000ffffffff000000000000000000000000000000005a774f09000000001d8471fd0000000004000000ffffffff000000000000000000000000000000000000000000000000000000000000000000000000000000000000000000000000c964078b00000000ffffffffffffffff0400000000000000ffffffff0000000000000000000000000060af4401000000a8966402f612000010c9cc0f50c9cc0f000000000700000001000000000000000000000000000000000000000800000000000001000000000020b6440020b64409000000000000000000000000000000000000000000000000000000000000000000803f00000000010000005891e8146491e8146491e81400000000000000005008221a0000000000000000010100005002f40df512000009000000c20100002701000096000000000000007ed43f09000000003a8771780000000004000000ffffffff000000000000000000000000000000000000000000000000000000000000000000000000000000000000000000000000ed67078b00000000ffffffffffffffff0400000000000000ffffffff00000000000000000000000019000000c2f5710900000000848671090000000004000000ffffffff0000000000000000000000000000000000000000000000000000000000000000000000000000000000000000000000006166078b00000000ffffffffffffffff0400000000000000ffffffff00000000000000000000000000a0b14401000000a8966402f712000050f7cc0fd0f7cc0f070000000700000001000000000000000000000000000000000000000800000000000001000000000020bb440020bb440a000000000000000000000000000000000000000000000000000000000000000000803f0000000001000000e8bec01ef4bec01ef4bec01e00000000000000005008221a0000000000000000010100005002f40df61200000a000000c2010000270100009600000000000000e6d23f0900000000a28171780000000004000000ffffffff0000000000000000000000000000000000000000000000000000000000000000000000000000000000000000000000008561078b00000000ffffffffffffffff0400000000000000ffffffff000000000000000000000000190000006af27109000000002c8171090000000004000000ffffffff000000000000000000000000000000000000000000000000000000000000000000000000000000000000000000000000f961078b00000000ffffffffffffffff0400000000000000ffffffff00000000000000000000000000e0b34401000000a8966402f812000050f7cc0f90f7cc0f0000000007000000010000000000000000000000000000000000000008000000000000010000000000e0bb4400e0bb440b000000000000000000000000000000000000000000000000000000000000000000803f000000000100000098cfb424a4cfb424a4cfb42400000000000000005008221a0000000000000000010100005002f40df71200000b000000f40100004a010000a5000000000000000e332c09000000004a8071e70000000004000000ffffffff0000000000000000000000000000000000000000000000000000000000000000000000000000000000000000000000001d63078b00000000ffffffffffffffff0400000000000000ffffffff0000000000000000000000001900000092f0710900000000d48371090000000004000000ffffffff0000000000000000000000000000000000000000000000000000000000000000000000000000000000000000000000009163078b00000000ffffffffffffffff0400000000000000ffffffff0000000000000000000000000060b64401000000a8966402f912000050cbcc0f90cbcc0f070000000700000001000000000000000000000000000000000000000800000000000001000000000080c0440080c0440c000000000000000000000000000000000000000000000000000000000000000000803f0000000000000000886f6325946f6325946f632500000000000000005008221a0000000000000000010100005002f40df81200000c000000f40100004a010000a500000009000000b689710900000000f082b10a0000000004000000ffffffff000000000000000000000000000000000000000000000000000000000000000000000000000000000000000000000000b562078b00000000ffffffffffffffff0400000000000000ffffffff000000000000000000000000000000003a312c09000000007e8271e70000000004000000ffffffff000000000000000000000000000000000000000000000000000000000000000000000000000000000000000000000000295d078b00000000ffffffffffffffff0400000000000000ffffffff00000000000000000000000000e0ba4401000000a8966402fa120000d0facc0f10fccc0f060000000700000001000000000000000000000000000000000000000800000000000001000000000020c5440020c5440d000000000000000000000000000000000000000000000000000000000000000000803f0000000000000000b8fb060fc4fb060fc4fb060f00000000000000005008221a0000000000000000010100005002f40df91200000d000000260200006d010000b400000000000000deaf1c09000000009bbc71620000000004000000ffffffff0000000000000000000000000000000000000000000000000000000000000000000000000000000000000000000000004d5c078b00000000ffffffffffffffff0400000000000000ffffffff00000000000000000000000019000000a2cf710900000000e4bc71090000000004000000ffffffff000000000000000000000000000000000000000000000000000000000000000000000000000000000000000000000000c15c078b00000000ffffffffffffffff0400000000000000ffffffff0000000000000000000000000060bf4401000000a8966402fb12000050cbcc0fd0cbcc0f0000000007000000010000000000000000000000000000000000000008000000000000010000000000c0c94400c0c9440e000000000000000000000000000000000000000000000000000000000000000000803f0000000000000000a8fbf81eb4fbf81eb4fbf81e00000000000000005008221a0000000000000000010100005002f40dfa1200000e000000260200006d010000b40000000000000046ac1c090000000003bf71620000000004000000ffffffff000000000000000000000000000000000000000000000000000000000000000000000000000000000000000000000000e55f078b00000000ffffffffffffffff0400000000000000ffffffff00000000000000000000000019000000cacd7109000000008cbe71090000000004000000ffffffff000000000000000000000000000000000000000000000000000000000000000000000000000000000000000000000000595e078b00000000ffffffffffffffff0400000000000000ffffffff00000000000000000000000000e0c34401000000a8966402fc12000010f6cc0f50f6cc0f070000000700000001000000000000000000000000000000000000000800000000000001000000000060ce440060ce440f000000000000000000000000000000000000000000000000000000000000000000803f0000000000000000786c6325846c6325846c632500000000000000005008221a0000000000000000010100005002f40dfb1200000f000000580200008b010000c800000004000000eeea720900000000a8b971100000000004000000ffffffff0000000000000000000000000000000000000000000000000000000000000000000000000000000000000000000000007d59078b00000000ffffffffffffffff0400000000000000ffffffff0000000000000000000000000000000072ca0c090000000037b971e10000000004000000ffffffff000000000000000000000000000000000000000000000000000000000000000000000000000000000000000000000000f159078b00000000ffffffffffffffff0400000000000000ffffffff0000000000000000000000000060c84401000000</t>
  </si>
  <si>
    <t>#125|CarDef_Peugeot_SR1|4348454154454E47494E45030000003809E92A00000000E8170000a8966402fd1200001009cd0f9009cd0f000000000700000001000000000000000000000000000000000000000800000000000001000000000060a5440060a54401000000000000000000000000000000000000000000000000000000000000000000803f000000000400000048b15f2554b15f2554b15f250000000000000000900b221a000000000000000001010000d005f40dffffffff010000002c010000c800000064000000000000003e276f0900000000781470f30000000004000000ffffffff0000000000000000000000000000000000000000000000000000000000000000000000000000000000000000000000002df7068b00000000ffffffffffffffff0400000000000000ffffffff000000000000000000000000190000008264700900000000c41770090000000004000000ffffffff000000000000000000000000000000000000000000000000000000000000000000000000000000000000000000000000a1f7068b00000000ffffffffffffffff0400000000000000ffffffff0000000000000000000000000060a54400000000a8966402fe120000d0facc0f90fbcc0f0600000007000000010000000000000000000000000000000000000008000000000000010000000000a0aa4400a0aa4402000000000000000000000000000000000000000000000000000000000000000000803f000000000400000098b15f25a4b15f25a4b15f250000000000000000900b221a000000000000000001010000d005f40dfd1200000200000090010000090100008200000000000000a6e54e0900000000e11670fd0000000004000000ffffffff000000000000000000000000000000000000000000000000000000000000000000000000000000000000000000000000c5f6068b00000000ffffffffffffffff0400000000000000ffffffff000000000000000000000000190000002a657009000000006c1670090000000004000000ffffffff00000000000000000000000000000000000000000000000000000000000000000000000000000000000000000000000039f1068b00000000ffffffffffffffff0400000000000000ffffffff0000000000000000000000000040a74400000000a8966402ff1200001009cd0f9009cd0f060000000700000001000000000000000000000000000000000000000800000000000001000000000080ac440080ac4403000000000000000000000000000000000000000000000000000000000000000000803f0000000004000000a8b15f25b4b15f25b4b15f250000000000000000900b221a000000000000000001010000d005f40dfe12000003000000c2010000270100009600000000000000ce433e09000000008a1070780000000004000000ffffffff0000000000000000000000000000000000000000000000000000000000000000000000000000000000000000000000005df0068b00000000ffffffffffffffff0400000000000000ffffffff000000000000000000000000190000005263700900000000141070090000000004000000ffffffff000000000000000000000000000000000000000000000000000000000000000000000000000000000000000000000000d1f0068b00000000ffffffffffffffff0400000000000000ffffffff0000000000000000000000000020a94401000000a896640200130000100ecd0f500ecd0f070000000700000001000000000000000000000000000000000000000800000000000001000000000060ae440060ae4404000000000000000000000000000000000000000000000000000000000000000000803f000000000200000008b25f2514b25f2514b25f250000000000000000900b221a000000000000000001010000d005f40dff12000004000000260200006d010000b4000000050000007668700900000000301330090000000004000000ffffffff000000000000000000000000000000000000000000000000000000000000000000000000000000000000000000000000f5f3068b00000000ffffffffffffffff0400000001000000ffffffff00000000000000000000000000000000fa011d0900000000bf1270620000000004000000ffffffff00000000000000000000000000000000000000000000000000000000000000000000000000000000000000000000000069f2068b00000000ffffffffffffffff0400000000000000ffffffff0000000000000000000000000000ab4401000000a89664020113000010f6cc0f90f6cc0f0000000007000000010000000000000000000000000000000000000008000000000000010000000000c0b34400c0b34405000000000000000000000000000000000000000000000000000000000000000000803f000000000200000058b15f2564b15f2564b15f250000000000000000900b221a000000000000000001010000d005f40d00130000050000008a020000ae010000d7000000000000009edefc0900000000dc0d706c0000000004000000ffffffff0000000000000000000000000000000000000000000000000000000000000000000000000000000000000000000000008ded068b00000000ffffffffffffffff0400000000000000ffffffff00000000000000000000000019000000627e700900000000240d70090000000004000000ffffffff00000000000000000000000000000000000000000000000000000000000000000000000000000000000000000000000001ec068b00000000ffffffffffffffff0400000000000000ffffffff00000000000000000000000000e0ac4401000000a89664020213000010ffcc0f1000cd0f000000000700000001000000000000000000000000000000000000000800000000000001000000000000b3440000b34406000000000000000000000000000000000000000000000000000000000000000000803f000000000200000058b25f2564b25f2564b25f250000000000000000900b221a000000000000000001010000d005f40d0113000006000000bc020000cc010000e600000000000000063fec0900000000440c70eb0000000004000000ffffffff00000000000000000000000000000000000000000000000000000000000000000000000000000000000000000000000025ef068b00000000ffffffffffffffff0400000000000000ffffffff000000000000000000000000190000008a7c700900000000cc0f70090000000004000000ffffffff00000000000000000000000000000000000000000000000000000000000000000000000000000000000000000000000099ef068b00000000ffffffffffffffff0400000000000000ffffffff00000000000000000000000000a0ae4401000000a896640203130000d0facc0f50fccc0f0600000007000000010000000000000000000000000000000000000008000000000000010000000000a0b54400a0b54407000000000000000000000000000000000000000000000000000000000000000000803f000000000200000008b35f2514b35f2514b35f250000000000000000900b221a000000000000000001010000d005f40d021300000700000020030000120200000901000000000000aefdcb0900000000ed0e70d50000000004000000ffffffff000000000000000000000000000000000000000000000000000000000000000000000000000000000000000000000000bdee068b00000000ffffffffffffffff0400000000000000ffffffff00000000000000000000000019000000327d700900000000740e70090000000004000000ffffffff00000000000000000000000000000000000000000000000000000000000000000000000000000000000000000000000031e9068b00000000ffffffffffffffff0400000000000000ffffffff0000000000000000000000000040b14401000000a896640204130000d0facc0f50fbcc0f070000000700000001000000000000000000000000000000000000000800000000000001000000000060b8440060b84408000000000000000000000000000000000000000000000000000000000000000000803f000000000100000068b25f2574b25f2574b25f250000000000000000900b221a000000000000000001010000d005f40d031300000800000084030000530200002701000005000000d673700900000000900830090000000004000000ffffffff00000000000000000000000000000000000000000000000000000000000000000000000000000000000000000000000055e8068b00000000ffffffffffffffff040000000e000000ffffffff000000000000000000000000000000005abbaa09000000001a0870df0000000004000000ffffffff000000000000000000000000000000000000000000000000000000000000000000000000000000000000000000000000c9e8068b00000000ffffffffffffffff0400000000000000ffffffff00000000000000000000000000e0b34401000000a89664020513000010ffcc0f1000cd0f000000000700000001000000000000000000000000000000000000000800000000000001000000000020bb440020bb4409000000000000000000000000000000000000000000000000000000000000000000803f000000000100000088b25f2594b25f2594b25f250000000000000000900b221a000000000000000001010000d005f40d0413000009000000b6030000710200003b010000000000007e189a09000000003f0b705a0000000004000000ffffffff000000000000000000000000000000000000000000000000000000000000000000000000000000000000000000000000edeb068b00000000ffffffffffffffff0400000000000000ffffffff00000000000000000000000019000000c279700900000000840a70090000000004000000ffffffff00000000000000000000000000000000000000000000000000000000000000000000000000000000000000000000000061ea068b00000000ffffffffffffffff0400000000000000ffffffff0000000000000000000000000080b64401000000a89664020613000050f7cc0fd0f7cc0f000000000700000001000000000000000000000000000000000000000800000000000001000000000080c0440080c0440a000000000000000000000000000000000000000000000000000000000000000000803f0000000001000000b8b25f25c4b25f25c4b25f250000000000000000900b221a000000000000000001010000d005f40d051300000a0000001a040000b70200005901000000000000e6d6790800000000a80570440000000004000000ffffffff00000000000000000000000000000000000000000000000000000000000000000000000000000000000000000000000085e5068b00000000ffffffffffffffff0400000000000000ffffffff000000000000000000000000190000006a767009000000002c0570090000000004000000ffffffff000000000000000000000000000000000000000000000000000000000000000000000000000000000000000000000000f9e5068b00000000ffffffffffffffff0400000000000000ffffffff0000000000000000000000000020b94401000000a89664020713000050f7cc0f90f7cc0f000000000700000001000000000000000000000000000000000000000800000000000001000000000060c1440060c1440b000000000000000000000000000000000000000000000000000000000000000000803f000000000100000078b25f2584b25f2584b25f250000000000000000900b221a000000000000000001010000d005f40d061300000b0000007e040000f80200007c010000000000000e975808000000004104704e0000000004000000ffffffff0000000000000000000000000000000000000000000000000000000000000000000000000000000000000000000000001de7068b00000000ffffffffffffffff0400000000000000ffffffff000000000000000000000000190000009274700900000000d40770090000000004000000ffffffff00000000000000000000000000000000000000000000000000000000000000000000000000000000000000000000000091e7068b00000000ffffffffffffffff0400000000000000ffffffff00000000000000000000000000c0bb4401000000a896640208130000d0facc0f10fbcc0f070000000700000001000000000000000000000000000000000000000800000000000001000000000080c6440080c6440c000000000000000000000000000000000000000000000000000000000000000000803f0000000000000000d8b25f25e4b25f25e4b25f250000000000000000900b221a000000000000000001010000d005f40d071300000c000000b0040000160300008b01000009000000b6e5710900000000f006f0050000000004000000ffffffff000000000000000000000000000000000000000000000000000000000000000000000000000000000000000000000000b5e6068b00000000ffffffffffffffff0400000000000000ffffffff000000000000000000000000000000003af5480800000000750670cd0000000004000000ffffffff00000000000000000000000000000000000000000000000000000000000000000000000000000000000000000000000029e1068b00000000ffffffffffffffff0400000000000000ffffffff00000000000000000000000000c0c04401000000a89664020913000090c1cc0fd0c1cc0f0600000007000000010000000000000000000000000000000000000008000000000000010000000000a0cb4400a0cb440d000000000000000000000000000000000000000000000000000000000000000000803f000000000000000018b35f2524b35f2524b35f250000000000000000900b221a000000000000000001010000d005f40d081300000d000000140500005c030000ae01000000000000deb3270800000000920070b70000000004000000ffffffff0000000000000000000000000000000000000000000000000000000000000000000000000000000000000000000000004de0068b00000000ffffffffffffffff0400000000000000ffffffff00000000000000000000000019000000a273700900000000e40070090000000004000000ffffffff000000000000000000000000000000000000000000000000000000000000000000000000000000000000000000000000c1e0068b00000000ffffffffffffffff0400000000000000ffffffff00000000000000000000000000c0c54401000000a89664020a13000010ffcc0f90ffcc0f0000000007000000010000000000000000000000000000000000000008000000000000010000000000e0d04400e0d0440e000000000000000000000000000000000000000000000000000000000000000000803f0000000000000000c8af5f25d4af5f25d4af5f250000000000000000900b221a000000000000000001010000d005f40d091300000e000000780500009d030000cc0100000000000046700708000000000b0370b10000000004000000ffffffff000000000000000000000000000000000000000000000000000000000000000000000000000000000000000000000000e5e3068b00000000ffffffffffffffff0400000000000000ffffffff00000000000000000000000019000000ca717009000000008c0270090000000004000000ffffffff00000000000000000000000000000000000000000000000000000000000000000000000000000000000000000000000059e2068b00000000ffffffffffffffff0400000000000000ffffffff00000000000000000000000000c0ca4401000000a89664020b130000d001cd0f1002cd0f000000000700000001000000000000000000000000000000000000000800000000000001000000000000d6440000d6440f000000000000000000000000000000000000000000000000000000000000000000803f000000000000000038b15f2544b15f2544b15f250000000000000000900b221a000000000000000001010000d005f40d0a1300000f000000aa050000bb030000e001000004000000ee6e730900000000a83d70100000000004000000ffffffff0000000000000000000000000000000000000000000000000000000000000000000000000000000000000000000000007ddd068b00000000ffffffffffffffff0400000000000000ffffffff0000000000000000000000000000000072eef60800000000383d703c0000000004000000ffffffff000000000000000000000000000000000000000000000000000000000000000000000000000000000000000000000000f1dd068b00000000ffffffffffffffff0400000000000000ffffffff00000000000000000000000000c0cf4401000000</t>
  </si>
  <si>
    <t>#126|CarDef_Lamborghini_Asterion|4348454154454E47494E450300000038ACE82A00000000E8170000a89664020c130000d0c3cc0f10c4cc0f000000000700000001000000000000000000000000000000000000000800000000000001000000000080a3440080a34401000000000000000000000000000000000000000000000000000000000000000000803f0000000004000000f8b15f2504b25f2504b25f250000000000000000900c221a000000000000000001010000f0e1ee02ffffffff01000000fa000000a500000055000000000000003e627e090000000078b171740000000004000000ffffffff0000000000000000000000000000000000000000000000000000000000000000000000000000000000000000000000002d50078b00000000ffffffffffffffff0400000000000000ffffffff0000000000000000000000001900000082c3710900000000c4b071090000000004000000ffffffff000000000000000000000000000000000000000000000000000000000000000000000000000000000000000000000000a150078b00000000ffffffffffffffff0400000000000000ffffffff0000000000000000000000000080a34400000000a89664020d130000d001cd0f5002cd0f0000000007000000010000000000000000000000000000000000000008000000000000010000000000a0a84400a0a84402000000000000000000000000000000000000000000000000000000000000000000803f000000000400000098b25f25a4b25f25a4b25f250000000000000000900c221a000000000000000001010000f0e1ee020c130000020000002c010000c80000006400000000000000a6806e0900000000e0b371f30000000004000000ffffffff000000000000000000000000000000000000000000000000000000000000000000000000000000000000000000000000c553078b00000000ffffffffffffffff0400000000000000ffffffff000000000000000000000000190000002ac07109000000006cb371090000000004000000ffffffff0000000000000000000000000000000000000000000000000000000000000000000000000000000000000000000000003952078b00000000ffffffffffffffff0400000000000000ffffffff0000000000000000000000000060a54400000000a89664020e13000050f3cc0f90f3cc0f0700000007000000010000000000000000000000000000000000000008000000000000010000000000a0aa4400a0aa4403000000000000000000000000000000000000000000000000000000000000000000803f000000000400000038b25f2544b25f2544b25f250000000000000000900c221a000000000000000001010000f0e1ee020d130000030000002c010000c80000006400000000000000ce9e6e090000000088ad71f30000000004000000ffffffff0000000000000000000000000000000000000000000000000000000000000000000000000000000000000000000000005d4d078b00000000ffffffffffffffff0400000000000000ffffffff0000000000000000000000001900000052de71090000000014ad71090000000004000000ffffffff000000000000000000000000000000000000000000000000000000000000000000000000000000000000000000000000d14d078b00000000ffffffffffffffff0400000000000000ffffffff0000000000000000000000000040a74401000000a89664020f13000050f3cc0fd0f3cc0f060000000700000001000000000000000000000000000000000000000800000000000001000000000080ac440080ac4404000000000000000000000000000000000000000000000000000000000000000000803f0000000002000000a8b25f25b4b25f25b4b25f250000000000000000900c221a000000000000000001010000f0e1ee020e130000040000005e010000e6000000730000000500000076d771090000000030ac31090000000004000000ffffffff000000000000000000000000000000000000000000000000000000000000000000000000000000000000000000000000f54c078b00000000ffffffffffffffff0400000001000000ffffffff00000000000000000000000000000000fa3c5f0900000000bdaf717e0000000004000000ffffffff000000000000000000000000000000000000000000000000000000000000000000000000000000000000000000000000694f078b00000000ffffffffffffffff0400000000000000ffffffff0000000000000000000000000020a94401000000a89664021013000050c6cc0f90c6cc0f0700000007000000010000000000000000000000000000000000000008000000000000010000000000e0b14400e0b14405000000000000000000000000000000000000000000000000000000000000000000803f0000000002000000c8b25f25d4b25f25d4b25f250000000000000000900c221a000000000000000001010000f0e1ee020f13000005000000900100000901000082000000000000009e5d4f0900000000d9ae71fd0000000004000000ffffffff0000000000000000000000000000000000000000000000000000000000000000000000000000000000000000000000008d4e078b00000000ffffffffffffffff0400000000000000ffffffff0000000000000000000000001900000062dd71090000000024ae71090000000004000000ffffffff0000000000000000000000000000000000000000000000000000000000000000000000000000000000000000000000000149078b00000000ffffffffffffffff0400000000000000ffffffff0000000000000000000000000000ab4401000000a89664021113000010c9cc0f90c9cc0f000000000700000001000000000000000000000000000000000000000800000000000001000000000080b1440080b14406000000000000000000000000000000000000000000000000000000000000000000803f000000000200000058b35f2564b35f2564b35f250000000000000000900c221a000000000000000001010000f0e1ee02101300000600000090010000090100008200000000000000065a4f090000000041a971fd0000000004000000ffffffff0000000000000000000000000000000000000000000000000000000000000000000000000000000000000000000000002548078b00000000ffffffffffffffff0400000000000000ffffffff000000000000000000000000190000008adb710900000000cca871090000000004000000ffffffff0000000000000000000000000000000000000000000000000000000000000000000000000000000000000000000000009948078b00000000ffffffffffffffff0400000000000000ffffffff0000000000000000000000000020ad4401000000a896640212130000d0facc0f50fbcc0f060000000700000001000000000000000000000000000000000000000800000000000001000000000020b4440020b44407000000000000000000000000000000000000000000000000000000000000000000803f0000000002000000c8b35f25d4b35f25d4b35f250000000000000000900c221a000000000000000001010000f0e1ee021113000007000000c2010000270100009600000000000000aef83f0900000000eaab71780000000004000000ffffffff000000000000000000000000000000000000000000000000000000000000000000000000000000000000000000000000bd4b078b00000000ffffffffffffffff0400000000000000ffffffff0000000000000000000000001900000032d871090000000074ab71090000000004000000ffffffff000000000000000000000000000000000000000000000000000000000000000000000000000000000000000000000000314a078b00000000ffffffffffffffff0400000000000000ffffffff00000000000000000000000000c0af4401000000a89664021313000050cbcc0f90cbcc0f0000000007000000010000000000000000000000000000000000000008000000000000010000000000e0b64400e0b64408000000000000000000000000000000000000000000000000000000000000000000803f0000000001000000f8b35f2504b45f2504b45f250000000000000000900c221a000000000000000001010000f0e1ee021213000008000000f40100004a010000a500000005000000d6de71090000000090a531090000000004000000ffffffff0000000000000000000000000000000000000000000000000000000000000000000000000000000000000000000000005545078b00000000ffffffffffffffff040000000e000000ffffffff000000000000000000000000000000005a162c09000000001ea571e70000000004000000ffffffff000000000000000000000000000000000000000000000000000000000000000000000000000000000000000000000000c945078b00000000ffffffffffffffff0400000000000000ffffffff0000000000000000000000000060b24401000000a896640214130000d0facc0f10fbcc0f070000000700000001000000000000000000000000000000000000000800000000000001000000000080b9440080b94409000000000000000000000000000000000000000000000000000000000000000000803f000000000100000068b35f2574b35f2574b35f250000000000000000900c221a000000000000000001010000f0e1ee021313000009000000f40100004a010000a5000000000000007e172c09000000003aa471e70000000004000000ffffffff000000000000000000000000000000000000000000000000000000000000000000000000000000000000000000000000ed44078b00000000ffffffffffffffff0400000000000000ffffffff00000000000000000000000019000000c2d471090000000084a771090000000004000000ffffffff0000000000000000000000000000000000000000000000000000000000000000000000000000000000000000000000006147078b00000000ffffffffffffffff0400000000000000ffffffff0000000000000000000000000000b54401000000a89664021513000010ffcc0f1000cd0f070000000700000001000000000000000000000000000000000000000800000000000001000000000000bf440000bf440a000000000000000000000000000000000000000000000000000000000000000000803f0000000001000000d8b35f25e4b35f25e4b35f250000000000000000900c221a000000000000000001010000f0e1ee02141300000a000000260200006d010000b400000000000000e6b51c0900000000a3a671620000000004000000ffffffff0000000000000000000000000000000000000000000000000000000000000000000000000000000000000000000000008546078b00000000ffffffffffffffff0400000000000000ffffffff000000000000000000000000190000006ad57109000000002ca671090000000004000000ffffffff000000000000000000000000000000000000000000000000000000000000000000000000000000000000000000000000f946078b00000000ffffffffffffffff0400000000000000ffffffff00000000000000000000000000a0b74401000000a89664021613000050f7cc0f90f7cc0f000000000700000001000000000000000000000000000000000000000800000000000001000000000000c0440000c0440b000000000000000000000000000000000000000000000000000000000000000000803f000000000100000098b35f25a4b35f25a4b35f250000000000000000900c221a000000000000000001010000f0e1ee02151300000b000000580200008b010000c8000000000000000ed20c09000000004ba171e10000000004000000ffffffff0000000000000000000000000000000000000000000000000000000000000000000000000000000000000000000000001d40078b00000000ffffffffffffffff0400000000000000ffffffff0000000000000000000000001900000092d3710900000000d4a071090000000004000000ffffffff0000000000000000000000000000000000000000000000000000000000000000000000000000000000000000000000009140078b00000000ffffffffffffffff0400000000000000ffffffff0000000000000000000000000060ba4401000000a8966402171300001009cd0f9009cd0f0600000007000000010000000000000000000000000000000000000008000000000000010000000000c0c54400c0c5440c000000000000000000000000000000000000000000000000000000000000000000803f000000000000000078b35f2584b35f2584b35f250000000000000000900c221a000000000000000001010000f0e1ee02161300000c000000580200008b010000c800000009000000b670710900000000f0a3710c0000000004000000ffffffff000000000000000000000000000000000000000000000000000000000000000000000000000000000000000000000000b543078b00000000ffffffffffffffff0400000000000000ffffffff000000000000000000000000000000003ad00c09000000007fa371e10000000004000000ffffffff0000000000000000000000000000000000000000000000000000000000000000000000000000000000000000000000002942078b00000000ffffffffffffffff0400000000000000ffffffff0000000000000000000000000000c04401000000a89664021813000050f7cc0fd0f7cc0f000000000700000001000000000000000000000000000000000000000800000000000001000000000080cb440080cb440d000000000000000000000000000000000000000000000000000000000000000000803f0000000000000000e8b35f25f4b35f25f4b35f250000000000000000900c221a000000000000000001010000f0e1ee02171300000d0000008a020000ae010000d700000000000000de0efd09000000009cdd716c0000000004000000ffffffff0000000000000000000000000000000000000000000000000000000000000000000000000000000000000000000000004d3d078b00000000ffffffffffffffff0400000000000000ffffffff00000000000000000000000019000000a2ae710900000000e4dd71090000000004000000ffffffff000000000000000000000000000000000000000000000000000000000000000000000000000000000000000000000000c13d078b00000000ffffffffffffffff0400000000000000ffffffff00000000000000000000000000a0c54401000000a89664021913000050f7cc0f90f7cc0f060000000700000001000000000000000000000000000000000000000800000000000001000000000060d1440060d1440e000000000000000000000000000000000000000000000000000000000000000000803f000000000000000068b15f2574b15f2574b15f250000000000000000900c221a000000000000000001010000f0e1ee02181300000e000000bc020000cc010000e60000000000000046efed090000000004dc71eb0000000004000000ffffffff000000000000000000000000000000000000000000000000000000000000000000000000000000000000000000000000e53c078b00000000ffffffffffffffff0400000000000000ffffffff00000000000000000000000019000000caac7109000000008cdf71090000000004000000ffffffff000000000000000000000000000000000000000000000000000000000000000000000000000000000000000000000000593f078b00000000ffffffffffffffff0400000000000000ffffffff0000000000000000000000000040cb4401000000a89664021a13000010f6cc0f10f7cc0f070000000700000001000000000000000000000000000000000000000800000000000001000000000000d7440000d7440f000000000000000000000000000000000000000000000000000000000000000000803f000000000000000088b15f2594b15f2594b15f250000000000000000900c221a000000000000000001010000f0e1ee02191300000f000000bc020000cc010000e600000004000000ee8d720900000000a8de71100000000004000000ffffffff0000000000000000000000000000000000000000000000000000000000000000000000000000000000000000000000007d3e078b00000000ffffffffffffffff0400000000000000ffffffff0000000000000000000000000000000072eded090000000030de71eb0000000004000000ffffffff000000000000000000000000000000000000000000000000000000000000000000000000000000000000000000000000f13e078b00000000ffffffffffffffff0400000000000000ffffffff00000000000000000000000000c0d04401000000</t>
  </si>
  <si>
    <t>#127|CarDef_Mazzanti_Evantra|4348454154454E47494E45030000003866E92A00000000E8170000a89664021b13000090c1cc0f10c2cc0f000000000700000001000000000000000000000000000000000000000800000000000001000000000000b5440000b54401000000000000000000000000000000000000000000000000000000000000000000803f000000000400000028b25f2534b25f2534b25f250000000000000000d00c221a000000000000000001010000f8eae706ffffffff010000002c010000c800000064000000000000003e486f0900000000787b70f30000000004000000ffffffff0000000000000000000000000000000000000000000000000000000000000000000000000000000000000000000000002d9a068b00000000ffffffffffffffff0400000000000000ffffffff000000000000000000000000190000008209700900000000c47a70090000000004000000ffffffff000000000000000000000000000000000000000000000000000000000000000000000000000000000000000000000000a19a068b00000000ffffffffffffffff0400000000000000ffffffff0000000000000000000000000000b54400000000a89664021c13000010c9cc0f90c9cc0f0700000007000000010000000000000000000000000000000000000008000000000000010000000000c0b94400c0b94402000000000000000000000000000000000000000000000000000000000000000000803f000000000400000018b45f2524b45f2524b45f250000000000000000d00c221a000000000000000001010000f8eae7061b130000020000005e010000e60000007300000000000000a6e65e0900000000e175707e0000000004000000ffffffff000000000000000000000000000000000000000000000000000000000000000000000000000000000000000000000000c595068b00000000ffffffffffffffff0400000000000000ffffffff000000000000000000000000190000002a067009000000006c7570090000000004000000ffffffff0000000000000000000000000000000000000000000000000000000000000000000000000000000000000000000000003994068b00000000ffffffffffffffff0400000000000000ffffffff0000000000000000000000000020b64400000000a89664021d13000090c1cc0fd0c1cc0f0600000007000000010000000000000000000000000000000000000008000000000000010000000000e0ba4400e0ba4403000000000000000000000000000000000000000000000000000000000000000000803f000000000400000088b35f2594b35f2594b35f250000000000000000d00c221a000000000000000001010000f8eae7061c1300000300000090010000090100008200000000000000ce844e0900000000897770fd0000000004000000ffffffff0000000000000000000000000000000000000000000000000000000000000000000000000000000000000000000000005d97068b00000000ffffffffffffffff0400000000000000ffffffff000000000000000000000000190000005204700900000000147770090000000004000000ffffffff000000000000000000000000000000000000000000000000000000000000000000000000000000000000000000000000d197068b00000000ffffffffffffffff0400000000000000ffffffff0000000000000000000000000040b74401000000a89664021e130000d0c3cc0f10c4cc0f000000000700000001000000000000000000000000000000000000000800000000000001000000000020bc440020bc4404000000000000000000000000000000000000000000000000000000000000000000803f0000000002000000b8b35f25c4b35f25c4b35f250000000000000000d00c221a000000000000000001010000f8eae7061d13000004000000f40100004a010000a500000005000000760d700900000000307630090000000004000000ffffffff000000000000000000000000000000000000000000000000000000000000000000000000000000000000000000000000f596068b00000000ffffffffffffffff0400000001000000ffffffff00000000000000000000000000000000fac22d0900000000be7170e70000000004000000ffffffff0000000000000000000000000000000000000000000000000000000000000000000000000000000000000000000000006991068b00000000ffffffffffffffff0400000000000000ffffffff0000000000000000000000000060b84401000000a89664021f13000010c9cc0f50c9cc0f0700000007000000010000000000000000000000000000000000000008000000000000010000000000e0c04400e0c04405000000000000000000000000000000000000000000000000000000000000000000803f000000000200000008b45f2514b45f2514b45f250000000000000000d00c221a000000000000000001010000f8eae7061e13000005000000260200006d010000b4000000000000009e631d0900000000db7070620000000004000000ffffffff0000000000000000000000000000000000000000000000000000000000000000000000000000000000000000000000008d90068b00000000ffffffffffffffff0400000000000000ffffffff000000000000000000000000190000006203700900000000247070090000000004000000ffffffff0000000000000000000000000000000000000000000000000000000000000000000000000000000000000000000000000193068b00000000ffffffffffffffff0400000000000000ffffffff0000000000000000000000000080b94401000000a89664022013000050f7cc0fd0f7cc0f000000000700000001000000000000000000000000000000000000000800000000000001000000000080bf440080bf4406000000000000000000000000000000000000000000000000000000000000000000803f0000000002000000c8b45f25d4b45f25d4b45f250000000000000000d00c221a000000000000000001010000f8eae7061f13000006000000580200008b010000c80000000000000006000d0900000000437370e10000000004000000ffffffff0000000000000000000000000000000000000000000000000000000000000000000000000000000000000000000000002592068b00000000ffffffffffffffff0400000000000000ffffffff000000000000000000000000190000008a01700900000000cc7270090000000004000000ffffffff0000000000000000000000000000000000000000000000000000000000000000000000000000000000000000000000009992068b00000000ffffffffffffffff0400000000000000ffffffff00000000000000000000000000e0ba4401000000a89664022113000050f7cc0f90f7cc0f000000000700000001000000000000000000000000000000000000000800000000000001000000000040c1440040c14407000000000000000000000000000000000000000000000000000000000000000000803f000000000200000078b45f2584b45f2584b45f250000000000000000d00c221a000000000000000001010000f8eae7062013000007000000bc020000cc010000e600000000000000ae5eec0900000000ec6d70eb0000000004000000ffffffff000000000000000000000000000000000000000000000000000000000000000000000000000000000000000000000000bd8d068b00000000ffffffffffffffff0400000000000000ffffffff00000000000000000000000019000000321e700900000000746d70090000000004000000ffffffff000000000000000000000000000000000000000000000000000000000000000000000000000000000000000000000000318c068b00000000ffffffffffffffff0400000000000000ffffffff0000000000000000000000000080bc4401000000a896640222130000d0c3cc0f50c4cc0f0700000007000000010000000000000000000000000000000000000008000000000000010000000000e0c24400e0c24408000000000000000000000000000000000000000000000000000000000000000000803f000000000100000008b55f2514b55f2514b55f250000000000000000d00c221a000000000000000001010000f8eae7062113000008000000ee020000ef010000fa00000005000000d614700900000000906f30090000000004000000ffffffff000000000000000000000000000000000000000000000000000000000000000000000000000000000000000000000000558f068b00000000ffffffffffffffff040000000e000000ffffffff000000000000000000000000000000005afcdb0900000000196f70560000000004000000ffffffff000000000000000000000000000000000000000000000000000000000000000000000000000000000000000000000000c98f068b00000000ffffffffffffffff0400000000000000ffffffff0000000000000000000000000020be4401000000a89664022313000010ffcc0f90ffcc0f060000000700000001000000000000000000000000000000000000000800000000000001000000000080c4440080c44409000000000000000000000000000000000000000000000000000000000000000000803f000000000100000088b45f2594b45f2594b45f250000000000000000d00c221a000000000000000001010000f8eae7062213000009000000200300001202000009010000000000007e9dcb09000000003d6e70d50000000004000000ffffffff000000000000000000000000000000000000000000000000000000000000000000000000000000000000000000000000ed8e068b00000000ffffffffffffffff0400000000000000ffffffff00000000000000000000000019000000c21a700900000000846970090000000004000000ffffffff0000000000000000000000000000000000000000000000000000000000000000000000000000000000000000000000006189068b00000000ffffffffffffffff0400000000000000ffffffff00000000000000000000000000c0bf4401000000a89664022413000050f3cc0fd0f3cc0f070000000700000001000000000000000000000000000000000000000800000000000001000000000020c9440020c9440a000000000000000000000000000000000000000000000000000000000000000000803f000000000100000098b45f25a4b45f25a4b45f250000000000000000d00c221a000000000000000001010000f8eae706231300000a00000084030000530200002701000000000000e6dbaa0900000000a66870df0000000004000000ffffffff0000000000000000000000000000000000000000000000000000000000000000000000000000000000000000000000008588068b00000000ffffffffffffffff0400000000000000ffffffff000000000000000000000000190000006a1b7009000000002c6870090000000004000000ffffffff000000000000000000000000000000000000000000000000000000000000000000000000000000000000000000000000f988068b00000000ffffffffffffffff0400000000000000ffffffff0000000000000000000000000060c14401000000a89664022513000010c9cc0f90c9cc0f0000000007000000010000000000000000000000000000000000000008000000000000010000000000c0c84400c0c8440b000000000000000000000000000000000000000000000000000000000000000000803f0000000001000000b8b45f25c4b45f25c4b45f250000000000000000d00c221a000000000000000001010000f8eae706241300000b000000b6030000710200003b010000000000000e789a09000000004f6b705a0000000004000000ffffffff0000000000000000000000000000000000000000000000000000000000000000000000000000000000000000000000001d8a068b00000000ffffffffffffffff0400000000000000ffffffff000000000000000000000000190000009219700900000000d46a70090000000004000000ffffffff000000000000000000000000000000000000000000000000000000000000000000000000000000000000000000000000918a068b00000000ffffffffffffffff0400000000000000ffffffff00000000000000000000000000e0c24401000000a8966402261300001009cd0f9009cd0f060000000700000001000000000000000000000000000000000000000800000000000001000000000020cc440020cc440c000000000000000000000000000000000000000000000000000000000000000000803f0000000000000000a8b45f25b4b45f25b4b45f250000000000000000d00c221a000000000000000001010000f8eae706251300000c000000e8030000940200004a01000009000000b656710900000000f06570030000000004000000ffffffff000000000000000000000000000000000000000000000000000000000000000000000000000000000000000000000000b585068b00000000ffffffffffffffff0400000000000000ffffffff000000000000000000000000000000003a168a09000000007b6570d90000000004000000ffffffff0000000000000000000000000000000000000000000000000000000000000000000000000000000000000000000000002984068b00000000ffffffffffffffff0400000000000000ffffffff0000000000000000000000000020c64401000000a896640227130000100ecd0f100fcd0f000000000700000001000000000000000000000000000000000000000800000000000001000000000060cf440060cf440d000000000000000000000000000000000000000000000000000000000000000000803f0000000000000000d8b45f25e4b45f25e4b45f250000000000000000d00c221a000000000000000001010000f8eae706261300000d0000004c040000d50200006d01000000000000de54690800000000906770c30000000004000000ffffffff0000000000000000000000000000000000000000000000000000000000000000000000000000000000000000000000004d87068b00000000ffffffffffffffff0400000000000000ffffffff00000000000000000000000019000000a214700900000000e46770090000000004000000ffffffff000000000000000000000000000000000000000000000000000000000000000000000000000000000000000000000000c187068b00000000ffffffffffffffff0400000000000000ffffffff0000000000000000000000000060c94401000000a89664022813000010f6cc0f90f6cc0f0000000007000000010000000000000000000000000000000000000008000000000000010000000000c0d24400c0d2440e000000000000000000000000000000000000000000000000000000000000000000803f000000000000000078b15f2584b15f2584b15f250000000000000000d00c221a000000000000000001010000f8eae706271300000e0000007e040000f80200007c0100000000000046f55808000000000966704e0000000004000000ffffffff000000000000000000000000000000000000000000000000000000000000000000000000000000000000000000000000e586068b00000000ffffffffffffffff0400000000000000ffffffff00000000000000000000000019000000ca127009000000008c6170090000000004000000ffffffff0000000000000000000000000000000000000000000000000000000000000000000000000000000000000000000000005981068b00000000ffffffffffffffff0400000000000000ffffffff00000000000000000000000000a0cc4401000000a89664022913000090c1cc0fd0c1cc0f070000000700000001000000000000000000000000000000000000000800000000000001000000000040d6440040d6440f000000000000000000000000000000000000000000000000000000000000000000803f0000000000000000b8b15f25c4b15f25c4b15f250000000000000000d00c221a000000000000000001010000f8eae706281300000f000000b0040000160300008b01000004000000ee33730900000000a86070100000000004000000ffffffff0000000000000000000000000000000000000000000000000000000000000000000000000000000000000000000000007d80068b00000000ffffffffffffffff0400000000000000ffffffff0000000000000000000000000000000072934808000000003d6070cd0000000004000000ffffffff000000000000000000000000000000000000000000000000000000000000000000000000000000000000000000000000f180068b00000000ffffffffffffffff0400000000000000ffffffff0000000000000000000000000000d04401000000</t>
  </si>
  <si>
    <t>#128|CarDef_Mosler_GT3|4348454154454E47494E45030000003847E92A00000000E8170000a89664022a13000050cbcc0f90cbcc0f000000000700000001000000000000000000000000000000000000000800000000000001000000000000b3440000b34401000000000000000000000000000000000000000000000000000000000000000000803f0000000004000000a8b35f25b4b35f25b4b35f250000000000000000100c221a00000000000000000101000050fef30dffffffff010000005e010000e600000073000000000000003ec95e0900000000795a707e0000000004000000ffffffff0000000000000000000000000000000000000000000000000000000000000000000000000000000000000000000000002db5068b00000000ffffffffffffffff0400000000000000ffffffff000000000000000000000000190000008226700900000000c45570090000000004000000ffffffff000000000000000000000000000000000000000000000000000000000000000000000000000000000000000000000000a1b5068b00000000ffffffffffffffff0400000000000000ffffffff0000000000000000000000000000b34400000000a89664022b13000010c9cc0f50c9cc0f000000000700000001000000000000000000000000000000000000000800000000000001000000000060b8440060b84402000000000000000000000000000000000000000000000000000000000000000000803f0000000004000000e8b45f25f4b45f25f4b45f250000000000000000100c221a00000000000000000101000050fef30d2a13000002000000c2010000270100009600000000000000a6073e0900000000e25470780000000004000000ffffffff000000000000000000000000000000000000000000000000000000000000000000000000000000000000000000000000c5b4068b00000000ffffffffffffffff0400000000000000ffffffff000000000000000000000000190000002a277009000000006c5470090000000004000000ffffffff00000000000000000000000000000000000000000000000000000000000000000000000000000000000000000000000039b7068b00000000ffffffffffffffff0400000000000000ffffffff00000000000000000000000000c0b44400000000a89664022c13000050c6cc0fd0c6cc0f070000000700000001000000000000000000000000000000000000000800000000000001000000000020ba440020ba4403000000000000000000000000000000000000000000000000000000000000000000803f0000000004000000f8b45f2504b55f2504b55f250000000000000000100c221a00000000000000000101000050fef30d2b13000003000000580200008b010000c800000000000000ce250d09000000008b5670e10000000004000000ffffffff0000000000000000000000000000000000000000000000000000000000000000000000000000000000000000000000005db6068b00000000ffffffffffffffff0400000000000000ffffffff000000000000000000000000190000005225700900000000145670090000000004000000ffffffff000000000000000000000000000000000000000000000000000000000000000000000000000000000000000000000000d1b6068b00000000ffffffffffffffff0400000000000000ffffffff0000000000000000000000000080b64401000000a89664022d130000d001cd0f1002cd0f0000000007000000010000000000000000000000000000000000000008000000000000010000000000e0bb4400e0bb4404000000000000000000000000000000000000000000000000000000000000000000803f000000000200000018b55f2524b55f2524b55f250000000000000000100c221a00000000000000000101000050fef30d2c13000004000000bc020000cc010000e600000005000000762a700900000000305130090000000004000000ffffffff000000000000000000000000000000000000000000000000000000000000000000000000000000000000000000000000f5b1068b00000000ffffffffffffffff0400000001000000ffffffff00000000000000000000000000000000fa63ec0900000000b85070eb0000000004000000ffffffff00000000000000000000000000000000000000000000000000000000000000000000000000000000000000000000000069b0068b00000000ffffffffffffffff0400000000000000ffffffff0000000000000000000000000040b84401000000a89664022e1300005011cd0fd011cd0f060000000700000001000000000000000000000000000000000000000800000000000001000000000080c1440080c14405000000000000000000000000000000000000000000000000000000000000000000803f000000000200000028b45f2534b45f2534b45f250000000000000000100c221a00000000000000000101000050fef30d2d13000005000000200300001202000009010000000000009ea0cb0900000000dd5370d50000000004000000ffffffff0000000000000000000000000000000000000000000000000000000000000000000000000000000000000000000000008db3068b00000000ffffffffffffffff0400000000000000ffffffff000000000000000000000000190000006220700900000000245370090000000004000000ffffffff00000000000000000000000000000000000000000000000000000000000000000000000000000000000000000000000001b2068b00000000ffffffffffffffff0400000000000000ffffffff0000000000000000000000000000ba4401000000a89664022f13000050f3cc0fd0f3cc0f000000000700000001000000000000000000000000000000000000000800000000000001000000000080c0440080c04406000000000000000000000000000000000000000000000000000000000000000000803f000000000200000008b65f2514b65f2514b65f250000000000000000100c221a00000000000000000101000050fef30d2e13000006000000b6030000710200003b0100000000000006419a09000000004752705a0000000004000000ffffffff00000000000000000000000000000000000000000000000000000000000000000000000000000000000000000000000025ad068b00000000ffffffffffffffff0400000000000000ffffffff000000000000000000000000190000008a3e700900000000cc4d70090000000004000000ffffffff00000000000000000000000000000000000000000000000000000000000000000000000000000000000000000000000099ad068b00000000ffffffffffffffff0400000000000000ffffffff00000000000000000000000000c0bb4401000000a896640230130000100ecd0f500ecd0f060000000700000001000000000000000000000000000000000000000800000000000001000000000000c3440000c34407000000000000000000000000000000000000000000000000000000000000000000803f0000000002000000f8b55f2504b65f2504b65f250000000000000000100c221a00000000000000000101000050fef30d2f130000070000001a040000b70200005901000000000000ae9f790800000000e04c70440000000004000000ffffffff000000000000000000000000000000000000000000000000000000000000000000000000000000000000000000000000bdac068b00000000ffffffffffffffff0400000000000000ffffffff00000000000000000000000019000000323f700900000000744c70090000000004000000ffffffff00000000000000000000000000000000000000000000000000000000000000000000000000000000000000000000000031af068b00000000ffffffffffffffff0400000000000000ffffffff0000000000000000000000000040be4401000000a89664023113000090c1cc0fd0c1cc0f0000000007000000010000000000000000000000000000000000000008000000000000010000000000a0c54400a0c54408000000000000000000000000000000000000000000000000000000000000000000803f000000000100000018b65f2524b65f2524b65f250000000000000000100c221a00000000000000000101000050fef30d3013000008000000b0040000160300008b01000005000000d635700900000000904e30090000000004000000ffffffff00000000000000000000000000000000000000000000000000000000000000000000000000000000000000000000000055ae068b00000000ffffffffffffffff040000000e000000ffffffff000000000000000000000000000000005abd480800000000154e70cd0000000004000000ffffffff000000000000000000000000000000000000000000000000000000000000000000000000000000000000000000000000c9ae068b00000000ffffffffffffffff0400000000000000ffffffff00000000000000000000000000c0c04401000000a89664023213000010ffcc0f1000cd0f070000000700000001000000000000000000000000000000000000000800000000000001000000000020c8440020c84409000000000000000000000000000000000000000000000000000000000000000000803f0000000001000000d8b55f25e4b55f25e4b55f250000000000000000100c221a00000000000000000101000050fef30d3113000009000000140500005c030000ae010000000000007efa270800000000324970b70000000004000000ffffffff000000000000000000000000000000000000000000000000000000000000000000000000000000000000000000000000eda9068b00000000ffffffffffffffff0400000000000000ffffffff00000000000000000000000019000000c23b700900000000844870090000000004000000ffffffff00000000000000000000000000000000000000000000000000000000000000000000000000000000000000000000000061a8068b00000000ffffffffffffffff0400000000000000ffffffff0000000000000000000000000040c34401000000a89664023313000010ffcc0f90ffcc0f0600000007000000010000000000000000000000000000000000000008000000000000010000000000a0cd4400a0cd440a000000000000000000000000000000000000000000000000000000000000000000803f000000000100000028b55f2534b55f2534b55f250000000000000000100c221a00000000000000000101000050fef30d321300000a000000780500009d030000cc01000000000000e638070800000000ab4b70b10000000004000000ffffffff00000000000000000000000000000000000000000000000000000000000000000000000000000000000000000000000085ab068b00000000ffffffffffffffff0400000000000000ffffffff000000000000000000000000190000006a387009000000002c4b70090000000004000000ffffffff000000000000000000000000000000000000000000000000000000000000000000000000000000000000000000000000f9ab068b00000000ffffffffffffffff0400000000000000ffffffff00000000000000000000000000c0c54401000000a8966402341300005011cd0f9011cd0f000000000700000001000000000000000000000000000000000000000800000000000001000000000000ce440000ce440b000000000000000000000000000000000000000000000000000000000000000000803f000000000100000058b55f2564b55f2564b55f250000000000000000100c221a00000000000000000101000050fef30d331300000b0000000e06000001040000fe010000000000000ed9d50800000000454a70260000000004000000ffffffff0000000000000000000000000000000000000000000000000000000000000000000000000000000000000000000000001da5068b00000000ffffffffffffffff0400000000000000ffffffff000000000000000000000000190000009236700900000000d44570090000000004000000ffffffff00000000000000000000000000000000000000000000000000000000000000000000000000000000000000000000000091a5068b00000000ffffffffffffffff0400000000000000ffffffff0000000000000000000000000000c84401000000a89664023513000050f7cc0fd0f7cc0f070000000700000001000000000000000000000000000000000000000800000000000001000000000040d3440040d3440c000000000000000000000000000000000000000000000000000000000000000000803f000000000000000048b55f2554b55f2554b55f250000000000000000100c221a00000000000000000101000050fef30d341300000c00000072060000420400002102000009000000b6b7720900000000f044701d0000000004000000ffffffff000000000000000000000000000000000000000000000000000000000000000000000000000000000000000000000000b5a4068b00000000ffffffffffffffff0400000000000000ffffffff000000000000000000000000000000003a17b50800000000724470200000000004000000ffffffff00000000000000000000000000000000000000000000000000000000000000000000000000000000000000000000000029a7068b00000000ffffffffffffffff0400000000000000ffffffff0000000000000000000000000020cd4401000000a896640236130000d001cd0f5002cd0f060000000700000001000000000000000000000000000000000000000800000000000001000000000080d8440080d8440d000000000000000000000000000000000000000000000000000000000000000000803f000000000000000068b55f2574b55f2574b55f250000000000000000100c221a00000000000000000101000050fef30d351300000d00000008070000a60400005302000000000000de35840800000000974670a90000000004000000ffffffff0000000000000000000000000000000000000000000000000000000000000000000000000000000000000000000000004da6068b00000000ffffffffffffffff0400000000000000ffffffff00000000000000000000000019000000a235700900000000e44670090000000004000000ffffffff000000000000000000000000000000000000000000000000000000000000000000000000000000000000000000000000c1a6068b00000000ffffffffffffffff0400000000000000ffffffff0000000000000000000000000040d24401000000a896640237130000d001cd0f1002cd0f0000000007000000010000000000000000000000000000000000000008000000000000010000000000e0dd4400e0dd440e000000000000000000000000000000000000000000000000000000000000000000803f0000000000000000d8b15f25e4b15f25e4b15f250000000000000000100c221a00000000000000000101000050fef30d361300000e0000006c070000e704000071020000000000004672630b00000000104170930000000004000000ffffffff000000000000000000000000000000000000000000000000000000000000000000000000000000000000000000000000e5a1068b00000000ffffffffffffffff0400000000000000ffffffff00000000000000000000000019000000ca337009000000008c4070090000000004000000ffffffff00000000000000000000000000000000000000000000000000000000000000000000000000000000000000000000000059a0068b00000000ffffffffffffffff0400000000000000ffffffff0000000000000000000000000060d74401000000a89664023813000010f6cc0f50f6cc0f060000000700000001000000000000000000000000000000000000000800000000000001000000000040e3440040e3440f000000000000000000000000000000000000000000000000000000000000000000803f0000000000000000e8b25f25f4b25f25f4b25f250000000000000000100c221a00000000000000000101000050fef30d371300000f000000d0070000280500009402000004000000ee10730900000000a84370100000000004000000ffffffff0000000000000000000000000000000000000000000000000000000000000000000000000000000000000000000000007da3068b00000000ffffffffffffffff0400000000000000ffffffff0000000000000000000000000000000072b0420b000000002543709d0000000004000000ffffffff000000000000000000000000000000000000000000000000000000000000000000000000000000000000000000000000f1a3068b00000000ffffffffffffffff0400000000000000ffffffff00000000000000000000000000a0dc4401000000</t>
  </si>
  <si>
    <t>#129|CarDef_Lamborghini_Egoista|4348454154454E47494E45030000003885E92A00000000E8170000a89664023913000010f6cc0f50f6cc0f000000000700000001000000000000000000000000000000000000000800000000000001000000000040b4440040b44401000000000000000000000000000000000000000000000000000000000000000000803f000000000400000038b45f2544b45f2544b45f250000000000000000d00b221a00000000000000000101000070e4ee02ffffffff010000005e010000e600000073000000000000003e0b5e09000000007998707e0000000004000000ffffffff0000000000000000000000000000000000000000000000000000000000000000000000000000000000000000000000002d7b068b00000000ffffffffffffffff0400000000000000ffffffff0000000000000000000000001900000082e8700900000000c49b70090000000004000000ffffffff000000000000000000000000000000000000000000000000000000000000000000000000000000000000000000000000a17b068b00000000ffffffffffffffff0400000000000000ffffffff0000000000000000000000000040b44400000000a89664023a130000100ecd0f900ecd0f0600000007000000010000000000000000000000000000000000000008000000000000010000000000a0b94400a0b94402000000000000000000000000000000000000000000000000000000000000000000803f000000000400000068b45f2574b45f2574b45f250000000000000000d00b221a00000000000000000101000070e4ee023913000002000000c2010000270100009600000000000000a6c93e0900000000e29a70780000000004000000ffffffff000000000000000000000000000000000000000000000000000000000000000000000000000000000000000000000000c57a068b00000000ffffffffffffffff0400000000000000ffffffff000000000000000000000000190000002ae97009000000006c9a70090000000004000000ffffffff0000000000000000000000000000000000000000000000000000000000000000000000000000000000000000000000003975068b00000000ffffffffffffffff0400000000000000ffffffff0000000000000000000000000000b64400000000a89664023b1300005011cd0f9011cd0f000000000700000001000000000000000000000000000000000000000800000000000001000000000060bb440060bb4403000000000000000000000000000000000000000000000000000000000000000000803f000000000400000038b55f2544b55f2544b55f250000000000000000d00b221a00000000000000000101000070e4ee023a13000003000000580200008b010000c800000000000000cee70d09000000008b9470e10000000004000000ffffffff0000000000000000000000000000000000000000000000000000000000000000000000000000000000000000000000005d74068b00000000ffffffffffffffff0400000000000000ffffffff0000000000000000000000001900000052e7700900000000149470090000000004000000ffffffff000000000000000000000000000000000000000000000000000000000000000000000000000000000000000000000000d174068b00000000ffffffffffffffff0400000000000000ffffffff00000000000000000000000000c0b74401000000a89664023c130000d001cd0f5002cd0f000000000700000001000000000000000000000000000000000000000800000000000001000000000040bd440040bd4404000000000000000000000000000000000000000000000000000000000000000000803f000000000200000078b55f2584b55f2584b55f250000000000000000d00b221a00000000000000000101000070e4ee023b13000004000000bc020000cc010000e60000000500000076ec700900000000309730090000000004000000ffffffff000000000000000000000000000000000000000000000000000000000000000000000000000000000000000000000000f577068b00000000ffffffffffffffff0400000001000000ffffffff00000000000000000000000000000000faa5ec0900000000b89670eb0000000004000000ffffffff0000000000000000000000000000000000000000000000000000000000000000000000000000000000000000000000006976068b00000000ffffffffffffffff0400000000000000ffffffff0000000000000000000000000080b94401000000a89664023d13000010f6cc0f10f7cc0f0700000007000000010000000000000000000000000000000000000008000000000000010000000000c0c24400c0c24405000000000000000000000000000000000000000000000000000000000000000000803f000000000200000088b55f2594b55f2594b55f250000000000000000d00b221a00000000000000000101000070e4ee023c13000005000000200300001202000009010000000000009e62cb0900000000dd9170d50000000004000000ffffffff0000000000000000000000000000000000000000000000000000000000000000000000000000000000000000000000008d71068b00000000ffffffffffffffff0400000000000000ffffffff0000000000000000000000001900000062e2700900000000249170090000000004000000ffffffff0000000000000000000000000000000000000000000000000000000000000000000000000000000000000000000000000170068b00000000ffffffffffffffff0400000000000000ffffffff0000000000000000000000000040bb4401000000a89664023e13000050f7cc0f90f7cc0f0000000007000000010000000000000000000000000000000000000008000000000000010000000000c0c14400c0c14406000000000000000000000000000000000000000000000000000000000000000000803f0000000002000000f8b65f2504b75f2504b75f250000000000000000d00b221a00000000000000000101000070e4ee023d13000006000000b6030000710200003b0100000000000006839a09000000004790705a0000000004000000ffffffff0000000000000000000000000000000000000000000000000000000000000000000000000000000000000000000000002573068b00000000ffffffffffffffff0400000000000000ffffffff000000000000000000000000190000008ae0700900000000cc9370090000000004000000ffffffff0000000000000000000000000000000000000000000000000000000000000000000000000000000000000000000000009973068b00000000ffffffffffffffff0400000000000000ffffffff0000000000000000000000000000bd4401000000a89664023f130000d0facc0fd0fbcc0f000000000700000001000000000000000000000000000000000000000800000000000001000000000040c4440040c44407000000000000000000000000000000000000000000000000000000000000000000803f000000000200000038b65f2544b65f2544b65f250000000000000000d00b221a00000000000000000101000070e4ee023e130000070000001a040000b70200005901000000000000ae41790800000000e09270440000000004000000ffffffff000000000000000000000000000000000000000000000000000000000000000000000000000000000000000000000000bd72068b00000000ffffffffffffffff0400000000000000ffffffff0000000000000000000000001900000032e1700900000000749270090000000004000000ffffffff000000000000000000000000000000000000000000000000000000000000000000000000000000000000000000000000316d068b00000000ffffffffffffffff0400000000000000ffffffff0000000000000000000000000080bf4401000000a89664024013000050f3cc0fd0f3cc0f0600000007000000010000000000000000000000000000000000000008000000000000010000000000e0c64400e0c64408000000000000000000000000000000000000000000000000000000000000000000803f000000000100000008b75f2514b75f2514b75f250000000000000000d00b221a00000000000000000101000070e4ee023f13000008000000b0040000160300008b01000005000000d6f7700900000000908c30090000000004000000ffffffff000000000000000000000000000000000000000000000000000000000000000000000000000000000000000000000000556c068b00000000ffffffffffffffff040000000e000000ffffffff000000000000000000000000000000005a7f480800000000158c70cd0000000004000000ffffffff000000000000000000000000000000000000000000000000000000000000000000000000000000000000000000000000c96c068b00000000ffffffffffffffff0400000000000000ffffffff0000000000000000000000000000c24401000000a89664024113000050cbcc0f90cbcc0f000000000700000001000000000000000000000000000000000000000800000000000001000000000060c9440060c94409000000000000000000000000000000000000000000000000000000000000000000803f000000000100000078b65f2584b65f2584b65f250000000000000000d00b221a00000000000000000101000070e4ee024013000009000000140500005c030000ae010000000000007e3c270800000000328f70b70000000004000000ffffffff000000000000000000000000000000000000000000000000000000000000000000000000000000000000000000000000ed6f068b00000000ffffffffffffffff0400000000000000ffffffff00000000000000000000000019000000c2fd700900000000848e70090000000004000000ffffffff000000000000000000000000000000000000000000000000000000000000000000000000000000000000000000000000616e068b00000000ffffffffffffffff0400000000000000ffffffff0000000000000000000000000080c44401000000a89664024213000050f7cc0f90f7cc0f060000000700000001000000000000000000000000000000000000000800000000000001000000000000cf440000cf440a000000000000000000000000000000000000000000000000000000000000000000803f000000000100000068b65f2574b65f2574b65f250000000000000000d00b221a00000000000000000101000070e4ee02411300000a000000780500009d030000cc01000000000000e6fa070800000000ab8970b10000000004000000ffffffff0000000000000000000000000000000000000000000000000000000000000000000000000000000000000000000000008569068b00000000ffffffffffffffff0400000000000000ffffffff000000000000000000000000190000006afa7009000000002c8970090000000004000000ffffffff000000000000000000000000000000000000000000000000000000000000000000000000000000000000000000000000f969068b00000000ffffffffffffffff0400000000000000ffffffff0000000000000000000000000000c74401000000a89664024313000010f6cc0f90f6cc0f000000000700000001000000000000000000000000000000000000000800000000000001000000000080cf440080cf440b000000000000000000000000000000000000000000000000000000000000000000803f000000000100000098b65f25a4b65f25a4b65f250000000000000000d00b221a00000000000000000101000070e4ee02421300000b0000000e06000001040000fe010000000000000e1bd50800000000458870260000000004000000ffffffff0000000000000000000000000000000000000000000000000000000000000000000000000000000000000000000000001d6b068b00000000ffffffffffffffff0400000000000000ffffffff0000000000000000000000001900000092f8700900000000d48b70090000000004000000ffffffff000000000000000000000000000000000000000000000000000000000000000000000000000000000000000000000000916b068b00000000ffffffffffffffff0400000000000000ffffffff0000000000000000000000000080c94401000000a89664024413000010facc0f90facc0f0000000007000000010000000000000000000000000000000000000008000000000000010000000000a0d44400a0d4440c000000000000000000000000000000000000000000000000000000000000000000803f000000000000000018b75f2524b75f2524b75f250000000000000000d00b221a00000000000000000101000070e4ee02431300000c00000072060000420400002102000009000000b611730900000000f08a30160000000004000000ffffffff000000000000000000000000000000000000000000000000000000000000000000000000000000000000000000000000b56a068b00000000ffffffffffffffff0400000000000000ffffffff000000000000000000000000000000003ad9b50800000000728a70200000000004000000ffffffff0000000000000000000000000000000000000000000000000000000000000000000000000000000000000000000000002965068b00000000ffffffffffffffff0400000000000000ffffffff0000000000000000000000000060ce4401000000a89664024513000010c9cc0f50c9cc0f0700000007000000010000000000000000000000000000000000000008000000000000010000000000a0d94400a0d9440d000000000000000000000000000000000000000000000000000000000000000000803f000000000000000028b65f2534b65f2534b65f250000000000000000d00b221a00000000000000000101000070e4ee02441300000d00000008070000a60400005302000000000000def7840800000000978470a90000000004000000ffffffff0000000000000000000000000000000000000000000000000000000000000000000000000000000000000000000000004d64068b00000000ffffffffffffffff0400000000000000ffffffff00000000000000000000000019000000a2f7700900000000e48470090000000004000000ffffffff000000000000000000000000000000000000000000000000000000000000000000000000000000000000000000000000c164068b00000000ffffffffffffffff0400000000000000ffffffff0000000000000000000000000040d34401000000a89664024613000050f3cc0f90f3cc0f0600000007000000010000000000000000000000000000000000000008000000000000010000000000a0de4400a0de440e000000000000000000000000000000000000000000000000000000000000000000803f000000000000000048b25f2554b25f2554b25f250000000000000000d00b221a00000000000000000101000070e4ee02451300000e0000006c070000e7040000710200000000000046b4630b00000000108770930000000004000000ffffffff000000000000000000000000000000000000000000000000000000000000000000000000000000000000000000000000e567068b00000000ffffffffffffffff0400000000000000ffffffff00000000000000000000000019000000caf57009000000008c8670090000000004000000ffffffff0000000000000000000000000000000000000000000000000000000000000000000000000000000000000000000000005966068b00000000ffffffffffffffff0400000000000000ffffffff0000000000000000000000000020d84401000000a89664024713000010f6cc0f90f6cc0f070000000700000001000000000000000000000000000000000000000800000000000001000000000060e3440060e3440f000000000000000000000000000000000000000000000000000000000000000000803f0000000000000000f8b25f2504b35f2504b35f250000000000000000d00b221a00000000000000000101000070e4ee02461300000f000000d0070000280500009402000004000000eed2730900000000a88170100000000004000000ffffffff0000000000000000000000000000000000000000000000000000000000000000000000000000000000000000000000007d61068b00000000ffffffffffffffff0400000000000000ffffffff000000000000000000000000000000007272420b000000002581709d0000000004000000ffffffff000000000000000000000000000000000000000000000000000000000000000000000000000000000000000000000000f161068b00000000ffffffffffffffff0400000000000000ffffffff00000000000000000000000000c0dc4401000000</t>
  </si>
  <si>
    <t>#130|CarDef_Renault_Sport_RS01|4348454154454E47494E45030000003828E92A00000000E8170000a89664024813000050cbcc0f90cbcc0f000000000700000001000000000000000000000000000000000000000800000000000001000000000080bd440080bd4401000000000000000000000000000000000000000000000000000000000000000000803f000000000400000098b55f25a4b55f25a4b55f250000000000000000900a221a000000000000000001010000d0c4c90fffffffff010000005e010000e600000073000000000000003ea65e09000000007935707e0000000004000000ffffffff0000000000000000000000000000000000000000000000000000000000000000000000000000000000000000000000002dd4068b00000000ffffffffffffffff0400000000000000ffffffff000000000000000000000000190000008247700900000000c43470090000000004000000ffffffff000000000000000000000000000000000000000000000000000000000000000000000000000000000000000000000000a1d4068b00000000ffffffffffffffff0400000000000000ffffffff0000000000000000000000000080bd4400000000a896640249130000d0facc0f50fbcc0f0700000007000000010000000000000000000000000000000000000008000000000000010000000000e0c24400e0c24402000000000000000000000000000000000000000000000000000000000000000000803f0000000004000000c8b55f25d4b55f25d4b55f250000000000000000900a221a000000000000000001010000d0c4c90f4813000002000000c2010000270100009600000000000000a6643e0900000000e23770780000000004000000ffffffff000000000000000000000000000000000000000000000000000000000000000000000000000000000000000000000000c5d7068b00000000ffffffffffffffff0400000000000000ffffffff000000000000000000000000190000002a447009000000006c3770090000000004000000ffffffff00000000000000000000000000000000000000000000000000000000000000000000000000000000000000000000000039d6068b00000000ffffffffffffffff0400000000000000ffffffff0000000000000000000000000000bf4400000000a89664024a130000d0c3cc0f10c4cc0f000000000700000001000000000000000000000000000000000000000800000000000001000000000060c4440060c44403000000000000000000000000000000000000000000000000000000000000000000803f0000000004000000e8b55f25f4b55f25f4b55f250000000000000000900a221a000000000000000001010000d0c4c90f4913000003000000580200008b010000c800000000000000ce420d09000000008b3170e10000000004000000ffffffff0000000000000000000000000000000000000000000000000000000000000000000000000000000000000000000000005dd1068b00000000ffffffffffffffff0400000000000000ffffffff000000000000000000000000190000005242700900000000143170090000000004000000ffffffff000000000000000000000000000000000000000000000000000000000000000000000000000000000000000000000000d1d1068b00000000ffffffffffffffff0400000000000000ffffffff0000000000000000000000000080c04401000000a89664024b13000050f7cc0f90f7cc0f0600000007000000010000000000000000000000000000000000000008000000000000010000000000e0c54400e0c54404000000000000000000000000000000000000000000000000000000000000000000803f000000000200000048b65f2554b65f2554b65f250000000000000000900a221a000000000000000001010000d0c4c90f4a13000004000000bc020000cc010000e600000005000000764b700900000000303030090000000004000000ffffffff000000000000000000000000000000000000000000000000000000000000000000000000000000000000000000000000f5d0068b00000000ffffffffffffffff0400000001000000ffffffff00000000000000000000000000000000fa00ec0900000000b83370eb0000000004000000ffffffff00000000000000000000000000000000000000000000000000000000000000000000000000000000000000000000000069d3068b00000000ffffffffffffffff0400000000000000ffffffff0000000000000000000000000000c24401000000a89664024c130000d001cd0f5002cd0f070000000700000001000000000000000000000000000000000000000800000000000001000000000060cb440060cb4405000000000000000000000000000000000000000000000000000000000000000000803f0000000002000000a8b65f25b4b65f25b4b65f250000000000000000900a221a000000000000000001010000d0c4c90f4b13000005000000200300001202000009010000000000009ec1cb0900000000dd3270d50000000004000000ffffffff0000000000000000000000000000000000000000000000000000000000000000000000000000000000000000000000008dd2068b00000000ffffffffffffffff0400000000000000ffffffff000000000000000000000000190000006241700900000000243270090000000004000000ffffffff00000000000000000000000000000000000000000000000000000000000000000000000000000000000000000000000001cd068b00000000ffffffffffffffff0400000000000000ffffffff0000000000000000000000000080c34401000000a89664024d130000100ecd0f100fcd0f000000000700000001000000000000000000000000000000000000000800000000000001000000000020ca440020ca4406000000000000000000000000000000000000000000000000000000000000000000803f0000000002000000e8b75f25f4b75f25f4b75f250000000000000000900a221a000000000000000001010000d0c4c90f4c13000006000000b6030000710200003b01000000000000063e9a0900000000472d705a0000000004000000ffffffff00000000000000000000000000000000000000000000000000000000000000000000000000000000000000000000000025cc068b00000000ffffffffffffffff0400000000000000ffffffff000000000000000000000000190000008a5f700900000000cc2c70090000000004000000ffffffff00000000000000000000000000000000000000000000000000000000000000000000000000000000000000000000000099cc068b00000000ffffffffffffffff0400000000000000ffffffff0000000000000000000000000040c54401000000a89664024e13000050f3cc0fd0f3cc0f070000000700000001000000000000000000000000000000000000000800000000000001000000000080cc440080cc4407000000000000000000000000000000000000000000000000000000000000000000803f0000000002000000f8b75f2504b85f2504b85f250000000000000000900a221a000000000000000001010000d0c4c90f4d130000070000001a040000b70200005901000000000000aefc790800000000e02f70440000000004000000ffffffff000000000000000000000000000000000000000000000000000000000000000000000000000000000000000000000000bdcf068b00000000ffffffffffffffff0400000000000000ffffffff00000000000000000000000019000000325c700900000000742f70090000000004000000ffffffff00000000000000000000000000000000000000000000000000000000000000000000000000000000000000000000000031ce068b00000000ffffffffffffffff0400000000000000ffffffff0000000000000000000000000080c74401000000a89664024f13000010ffcc0fd0ffcc0f0600000007000000010000000000000000000000000000000000000008000000000000010000000000c0ce4400c0ce4408000000000000000000000000000000000000000000000000000000000000000000803f000000000100000008b85f2514b85f2514b85f250000000000000000900a221a000000000000000001010000d0c4c90f4e13000008000000b0040000160300008b01000005000000d652700900000000902930090000000004000000ffffffff00000000000000000000000000000000000000000000000000000000000000000000000000000000000000000000000055c9068b00000000ffffffffffffffff040000000e000000ffffffff000000000000000000000000000000005ada480800000000152970cd0000000004000000ffffffff000000000000000000000000000000000000000000000000000000000000000000000000000000000000000000000000c9c9068b00000000ffffffffffffffff0400000000000000ffffffff00000000000000000000000000c0c94401000000a8966402501300005011cd0f9011cd0f000000000700000001000000000000000000000000000000000000000800000000000001000000000020d1440020d14409000000000000000000000000000000000000000000000000000000000000000000803f000000000100000028b75f2534b75f2534b75f250000000000000000900a221a000000000000000001010000d0c4c90f4f13000009000000140500005c030000ae010000000000007e9b270800000000322870b70000000004000000ffffffff000000000000000000000000000000000000000000000000000000000000000000000000000000000000000000000000edc8068b00000000ffffffffffffffff0400000000000000ffffffff00000000000000000000000019000000c258700900000000842b70090000000004000000ffffffff00000000000000000000000000000000000000000000000000000000000000000000000000000000000000000000000061cb068b00000000ffffffffffffffff0400000000000000ffffffff0000000000000000000000000000cc4401000000a89664025113000010f6cc0fd0f6cc0f070000000700000001000000000000000000000000000000000000000800000000000001000000000080d6440080d6440a000000000000000000000000000000000000000000000000000000000000000000803f000000000100000068b75f2574b75f2574b75f250000000000000000900a221a000000000000000001010000d0c4c90f501300000a000000780500009d030000cc01000000000000e659070800000000ab2a70b10000000004000000ffffffff00000000000000000000000000000000000000000000000000000000000000000000000000000000000000000000000085ca068b00000000ffffffffffffffff0400000000000000ffffffff000000000000000000000000190000006a597009000000002c2a70090000000004000000ffffffff000000000000000000000000000000000000000000000000000000000000000000000000000000000000000000000000f9ca068b00000000ffffffffffffffff0400000000000000ffffffff0000000000000000000000000040ce4401000000a89664025213000010c9cc0f90c9cc0f0000000007000000010000000000000000000000000000000000000008000000000000010000000000c0d64400c0d6440b000000000000000000000000000000000000000000000000000000000000000000803f000000000100000048b75f2554b75f2554b75f250000000000000000900a221a000000000000000001010000d0c4c90f511300000b0000000e06000001040000fe010000000000000eb6d50800000000452570260000000004000000ffffffff0000000000000000000000000000000000000000000000000000000000000000000000000000000000000000000000001dc4068b00000000ffffffffffffffff0400000000000000ffffffff000000000000000000000000190000009257700900000000d42470090000000004000000ffffffff00000000000000000000000000000000000000000000000000000000000000000000000000000000000000000000000091c4068b00000000ffffffffffffffff0400000000000000ffffffff0000000000000000000000000080d04401000000a89664025313000050c6cc0f90c6cc0f070000000700000001000000000000000000000000000000000000000800000000000001000000000000db440000db440c000000000000000000000000000000000000000000000000000000000000000000803f000000000000000058b75f2564b75f2564b75f250000000000000000900a221a000000000000000001010000d0c4c90f521300000c00000072060000420400002102000009000000b60c720900000000f027b01b0000000004000000ffffffff000000000000000000000000000000000000000000000000000000000000000000000000000000000000000000000000b5c7068b00000000ffffffffffffffff0400000000000000ffffffff000000000000000000000000000000003a74b50800000000722770200000000004000000ffffffff00000000000000000000000000000000000000000000000000000000000000000000000000000000000000000000000029c6068b00000000ffffffffffffffff0400000000000000ffffffff00000000000000000000000000a0d44401000000a89664025413000050f3cc0fd0f3cc0f000000000700000001000000000000000000000000000000000000000800000000000001000000000040df440040df440d000000000000000000000000000000000000000000000000000000000000000000803f000000000000000088b75f2594b75f2594b75f250000000000000000900a221a000000000000000001010000d0c4c90f531300000d00000008070000a60400005302000000000000de52840800000000972170a90000000004000000ffffffff0000000000000000000000000000000000000000000000000000000000000000000000000000000000000000000000004dc1068b00000000ffffffffffffffff0400000000000000ffffffff00000000000000000000000019000000a252700900000000e42170090000000004000000ffffffff000000000000000000000000000000000000000000000000000000000000000000000000000000000000000000000000c1c1068b00000000ffffffffffffffff0400000000000000ffffffff00000000000000000000000000c0d84401000000a89664025513000010ffcc0f1000cd0f060000000700000001000000000000000000000000000000000000000800000000000001000000000080e3440080e3440e000000000000000000000000000000000000000000000000000000000000000000803f000000000000000028b35f2534b35f2534b35f250000000000000000900a221a000000000000000001010000d0c4c90f541300000e0000006c070000e704000071020000000000004613630b00000000102070930000000004000000ffffffff000000000000000000000000000000000000000000000000000000000000000000000000000000000000000000000000e5c0068b00000000ffffffffffffffff0400000000000000ffffffff00000000000000000000000019000000ca507009000000008c2370090000000004000000ffffffff00000000000000000000000000000000000000000000000000000000000000000000000000000000000000000000000059c3068b00000000ffffffffffffffff0400000000000000ffffffff00000000000000000000000000e0dc4401000000a89664025613000010f6cc0f10f7cc0f070000000700000001000000000000000000000000000000000000000800000000000001000000000080e7440080e7440f000000000000000000000000000000000000000000000000000000000000000000803f000000000000000038b35f2544b35f2544b35f250000000000000000900a221a000000000000000001010000d0c4c90f551300000f000000d0070000280500009402000004000000ee71730900000000a82270100000000004000000ffffffff0000000000000000000000000000000000000000000000000000000000000000000000000000000000000000000000007dc2068b00000000ffffffffffffffff0400000000000000ffffffff0000000000000000000000000000000072d1420b000000002522709d0000000004000000ffffffff000000000000000000000000000000000000000000000000000000000000000000000000000000000000000000000000f1c2068b00000000ffffffffffffffff0400000000000000ffffffff00000000000000000000000000c0e04401000000</t>
  </si>
  <si>
    <t>#131|CarDef_Trion_Nemesis|4348454154454E47494E450300000038E2E92A00000000E8170000a89664025713000010ffcc0f50ffcc0f000000000700000001000000000000000000000000000000000000000800000000000001000000000080cc440080cc4401000000000000000000000000000000000000000000000000000000000000000000803f000000000400000058b65f2564b65f2564b65f2500000000000000001008221a00000000000000000101000010cfc90fffffffff010000005e010000e600000073000000000000003e6c5e090000000079ff707e0000000004000000ffffffff0000000000000000000000000000000000000000000000000000000000000000000000000000000000000000000000002d1e068b00000000ffffffffffffffff0400000000000000ffffffff00000000000000000000000019000000828d700900000000c4fe70090000000004000000ffffffff000000000000000000000000000000000000000000000000000000000000000000000000000000000000000000000000a11e068b00000000ffffffffffffffff0400000000000000ffffffff0000000000000000000000000080cc4400000000a89664025813000050f3cc0f90f3cc0f060000000700000001000000000000000000000000000000000000000800000000000001000000000080d1440080d14402000000000000000000000000000000000000000000000000000000000000000000803f000000000400000088b65f2594b65f2594b65f2500000000000000001008221a00000000000000000101000010cfc90f5713000002000000c2010000270100009600000000000000a6aa3e0900000000e2f970780000000004000000ffffffff000000000000000000000000000000000000000000000000000000000000000000000000000000000000000000000000c519068b00000000ffffffffffffffff0400000000000000ffffffff000000000000000000000000190000002a8a7009000000006cf970090000000004000000ffffffff0000000000000000000000000000000000000000000000000000000000000000000000000000000000000000000000003918068b00000000ffffffffffffffff0400000000000000ffffffff0000000000000000000000000060cd4400000000a896640259130000d0facc0f10fbcc0f000000000700000001000000000000000000000000000000000000000800000000000001000000000060d2440060d24403000000000000000000000000000000000000000000000000000000000000000000803f0000000004000000d8b65f25e4b65f25e4b65f2500000000000000001008221a00000000000000000101000010cfc90f5813000003000000580200008b010000c800000000000000ce880d09000000008bfb70e10000000004000000ffffffff0000000000000000000000000000000000000000000000000000000000000000000000000000000000000000000000005d1b068b00000000ffffffffffffffff0400000000000000ffffffff00000000000000000000000019000000528870090000000014fb70090000000004000000ffffffff000000000000000000000000000000000000000000000000000000000000000000000000000000000000000000000000d11b068b00000000ffffffffffffffff0400000000000000ffffffff0000000000000000000000000040ce4401000000a89664025a13000050c6cc0f90c6cc0f000000000700000001000000000000000000000000000000000000000800000000000001000000000040d3440040d34404000000000000000000000000000000000000000000000000000000000000000000803f0000000002000000e8b65f25f4b65f25f4b65f2500000000000000001008221a00000000000000000101000010cfc90f5913000004000000bc020000cc010000e600000005000000768170090000000030fa30090000000004000000ffffffff000000000000000000000000000000000000000000000000000000000000000000000000000000000000000000000000f51a068b00000000ffffffffffffffff0400000001000000ffffffff00000000000000000000000000000000fac6ec0900000000b8f570eb0000000004000000ffffffff0000000000000000000000000000000000000000000000000000000000000000000000000000000000000000000000006915068b00000000ffffffffffffffff0400000000000000ffffffff0000000000000000000000000020cf4401000000a89664025b13000010c9cc0f90c9cc0f070000000700000001000000000000000000000000000000000000000800000000000001000000000060d8440060d84405000000000000000000000000000000000000000000000000000000000000000000803f000000000200000038b75f2544b75f2544b75f2500000000000000001008221a00000000000000000101000010cfc90f5a13000005000000200300001202000009010000000000009e07cb0900000000ddf470d50000000004000000ffffffff0000000000000000000000000000000000000000000000000000000000000000000000000000000000000000000000008d14068b00000000ffffffffffffffff0400000000000000ffffffff00000000000000000000000019000000628770090000000024f470090000000004000000ffffffff0000000000000000000000000000000000000000000000000000000000000000000000000000000000000000000000000117068b00000000ffffffffffffffff0400000000000000ffffffff0000000000000000000000000000d04401000000a89664025c1300005011cd0f9011cd0f000000000700000001000000000000000000000000000000000000000800000000000001000000000020d6440020d64406000000000000000000000000000000000000000000000000000000000000000000803f0000000002000000b8b75f25c4b75f25c4b75f2500000000000000001008221a00000000000000000101000010cfc90f5b13000006000000b6030000710200003b0100000000000006e49a090000000047f7705a0000000004000000ffffffff0000000000000000000000000000000000000000000000000000000000000000000000000000000000000000000000002516068b00000000ffffffffffffffff0400000000000000ffffffff000000000000000000000000190000008a85700900000000ccf670090000000004000000ffffffff0000000000000000000000000000000000000000000000000000000000000000000000000000000000000000000000009916068b00000000ffffffffffffffff0400000000000000ffffffff00000000000000000000000000e0d04401000000a89664025d13000050f7cc0fd0f7cc0f000000000700000001000000000000000000000000000000000000000800000000000001000000000060d7440060d74407000000000000000000000000000000000000000000000000000000000000000000803f0000000002000000e8b85f25f4b85f25f4b85f2500000000000000001008221a00000000000000000101000010cfc90f5c130000070000001a040000b70200005901000000000000ae22790800000000e0f170440000000004000000ffffffff000000000000000000000000000000000000000000000000000000000000000000000000000000000000000000000000bd11068b00000000ffffffffffffffff0400000000000000ffffffff00000000000000000000000019000000328270090000000074f170090000000004000000ffffffff0000000000000000000000000000000000000000000000000000000000000000000000000000000000000000000000003110068b00000000ffffffffffffffff0400000000000000ffffffff0000000000000000000000000020d24401000000a89664025e13000050cbcc0f90cbcc0f0600000007000000010000000000000000000000000000000000000008000000000000010000000000a0d84400a0d84408000000000000000000000000000000000000000000000000000000000000000000803f000000000100000088b85f2594b85f2594b85f2500000000000000001008221a00000000000000000101000010cfc90f5d13000008000000b0040000160300008b01000005000000d68870090000000090f330090000000004000000ffffffff0000000000000000000000000000000000000000000000000000000000000000000000000000000000000000000000005513068b00000000ffffffffffffffff040000000e000000ffffffff000000000000000000000000000000005a0048080000000015f370cd0000000004000000ffffffff000000000000000000000000000000000000000000000000000000000000000000000000000000000000000000000000c913068b00000000ffffffffffffffff0400000000000000ffffffff0000000000000000000000000060d34401000000a89664025f13000050cbcc0fd0cbcc0f000000000700000001000000000000000000000000000000000000000800000000000001000000000000da440000da4409000000000000000000000000000000000000000000000000000000000000000000803f000000000100000048b85f2554b85f2554b85f2500000000000000001008221a00000000000000000101000010cfc90f5e13000009000000140500005c030000ae010000000000007e4127080000000032f270b70000000004000000ffffffff000000000000000000000000000000000000000000000000000000000000000000000000000000000000000000000000ed12068b00000000ffffffffffffffff0400000000000000ffffffff00000000000000000000000019000000c29e70090000000084ed70090000000004000000ffffffff000000000000000000000000000000000000000000000000000000000000000000000000000000000000000000000000610d068b00000000ffffffffffffffff0400000000000000ffffffff00000000000000000000000000a0d44401000000a89664026013000010f6cc0f50f6cc0f060000000700000001000000000000000000000000000000000000000800000000000001000000000060de440060de440a000000000000000000000000000000000000000000000000000000000000000000803f000000000100000058b85f2564b85f2564b85f2500000000000000001008221a00000000000000000101000010cfc90f5f1300000a000000780500009d030000cc01000000000000e69f070800000000abec70b10000000004000000ffffffff000000000000000000000000000000000000000000000000000000000000000000000000000000000000000000000000850c068b00000000ffffffffffffffff0400000000000000ffffffff000000000000000000000000190000006a9f7009000000002cec70090000000004000000ffffffff000000000000000000000000000000000000000000000000000000000000000000000000000000000000000000000000f90c068b00000000ffffffffffffffff0400000000000000ffffffff00000000000000000000000000e0d54401000000a89664026113000010facc0f50facc0f0000000007000000010000000000000000000000000000000000000008000000000000010000000000c0dd4400c0dd440b000000000000000000000000000000000000000000000000000000000000000000803f0000000001000000b8b85f25c4b85f25c4b85f2500000000000000001008221a00000000000000000101000010cfc90f601300000b0000000e06000001040000fe010000000000000e7cd5080000000045ef70260000000004000000ffffffff0000000000000000000000000000000000000000000000000000000000000000000000000000000000000000000000001d0e068b00000000ffffffffffffffff0400000000000000ffffffff00000000000000000000000019000000929d700900000000d4ee70090000000004000000ffffffff000000000000000000000000000000000000000000000000000000000000000000000000000000000000000000000000910e068b00000000ffffffffffffffff0400000000000000ffffffff0000000000000000000000000040d74401000000a8966402621300001009cd0f9009cd0f000000000700000001000000000000000000000000000000000000000800000000000001000000000060e0440060e0440c000000000000000000000000000000000000000000000000000000000000000000803f0000000000000000f8b85f2504b95f2504b95f2500000000000000001008221a00000000000000000101000010cfc90f611300000c00000072060000420400002102000009000000b6ba730900000000f0e970100000000004000000ffffffff000000000000000000000000000000000000000000000000000000000000000000000000000000000000000000000000b509068b00000000ffffffffffffffff0400000000000000ffffffff000000000000000000000000000000003abab5080000000072e970200000000004000000ffffffff0000000000000000000000000000000000000000000000000000000000000000000000000000000000000000000000002908068b00000000ffffffffffffffff0400000000000000ffffffff00000000000000000000000000e0d94401000000a896640263130000100ecd0fd00ecd0f070000000700000001000000000000000000000000000000000000000800000000000001000000000020e3440020e3440d000000000000000000000000000000000000000000000000000000000000000000803f000000000000000028b85f2534b85f2534b85f2500000000000000001008221a00000000000000000101000010cfc90f621300000d00000008070000a60400005302000000000000de9884080000000097eb70a90000000004000000ffffffff0000000000000000000000000000000000000000000000000000000000000000000000000000000000000000000000004d0b068b00000000ffffffffffffffff0400000000000000ffffffff00000000000000000000000019000000a298700900000000e4eb70090000000004000000ffffffff000000000000000000000000000000000000000000000000000000000000000000000000000000000000000000000000c10b068b00000000ffffffffffffffff0400000000000000ffffffff0000000000000000000000000080dc4401000000a89664026413000050c6cc0fd0c6cc0f0600000007000000010000000000000000000000000000000000000008000000000000010000000000e0e54400e0e5440e000000000000000000000000000000000000000000000000000000000000000000803f000000000000000048b35f2554b35f2554b35f2500000000000000001008221a00000000000000000101000010cfc90f631300000e0000006c070000e7040000710200000000000046d9630b0000000010ea70930000000004000000ffffffff000000000000000000000000000000000000000000000000000000000000000000000000000000000000000000000000e50a068b00000000ffffffffffffffff0400000000000000ffffffff00000000000000000000000019000000ca967009000000008ce570090000000004000000ffffffff0000000000000000000000000000000000000000000000000000000000000000000000000000000000000000000000005905068b00000000ffffffffffffffff0400000000000000ffffffff0000000000000000000000000020df4401000000a89664026513000010f6cc0f90f6cc0f070000000700000001000000000000000000000000000000000000000800000000000001000000000060e8440060e8440f000000000000000000000000000000000000000000000000000000000000000000803f000000000000000048b45f2554b45f2554b45f2500000000000000001008221a00000000000000000101000010cfc90f641300000f000000d0070000280500009402000004000000eeb7730900000000a8e470100000000004000000ffffffff0000000000000000000000000000000000000000000000000000000000000000000000000000000000000000000000007d04068b00000000ffffffffffffffff0400000000000000ffffffff000000000000000000000000000000007217420b0000000025e4709d0000000004000000ffffffff000000000000000000000000000000000000000000000000000000000000000000000000000000000000000000000000f104068b00000000ffffffffffffffff0400000000000000ffffffff00000000000000000000000000a0e14401000000</t>
  </si>
  <si>
    <t>#132|CarDef_Volkswagen_Beetle_Turbo|4348454154454E47494E45030000003801EA2A00000000E8170000a8966402661300001009cd0f5009cd0f0000000007000000010000000000000000000000000000000000000008000000000000010000000000c0034400c0034401000000000000000000000000000000000000000000000000000000000000000000803f000000000400000078b75f2584b75f2584b75f250000000000000000d0cf211a000000000000000001010000d0d1c90fffffffff01000000fa000000a500000055000000000000003ecf7c0900000000781c73740000000004000000ffffffff0000000000000000000000000000000000000000000000000000000000000000000000000000000000000000000000002dff058b00000000ffffffffffffffff0400000000000000ffffffff00000000000000000000000019000000826c730900000000c41f73090000000004000000ffffffff000000000000000000000000000000000000000000000000000000000000000000000000000000000000000000000000a1ff058b00000000ffffffffffffffff0400000000000000ffffffff00000000000000000000000000c0034400000000a896640267130000d0c3cc0f90c4cc0f0000000007000000010000000000000000000000000000000000000008000000000000010000000000400e4400400e4402000000000000000000000000000000000000000000000000000000000000000000803f0000000004000000a8b75f25b4b75f25b4b75f250000000000000000d0cf211a000000000000000001010000d0d1c90f6613000002000000fa000000a50000005500000000000000a6cd7c0900000000e01e73740000000004000000ffffffff000000000000000000000000000000000000000000000000000000000000000000000000000000000000000000000000c5fe058b00000000ffffffffffffffff0400000000000000ffffffff000000000000000000000000190000002a6d7309000000006c1e73090000000004000000ffffffff00000000000000000000000000000000000000000000000000000000000000000000000000000000000000000000000039f9058b00000000ffffffffffffffff0400000000000000ffffffff00000000000000000000000000800b4400000000a89664026813000010ffcc0f50ffcc0f00000000070000000100000000000000000000000000000000000000080000000000000100000000004016440040164403000000000000000000000000000000000000000000000000000000000000000000803f0000000004000000c8b75f25d4b75f25d4b75f250000000000000000d0cf211a000000000000000001010000d0d1c90f6713000003000000fa000000a50000005500000000000000cecb7c0900000000881873740000000004000000ffffffff0000000000000000000000000000000000000000000000000000000000000000000000000000000000000000000000005df8058b00000000ffffffffffffffff0400000000000000ffffffff00000000000000000000000019000000526b730900000000141873090000000004000000ffffffff000000000000000000000000000000000000000000000000000000000000000000000000000000000000000000000000d1f8058b00000000ffffffffffffffff0400000000000000ffffffff0000000000000000000000000040134401000000a89664026913000010ffcc0f1000cd0f0000000007000000010000000000000000000000000000000000000008000000000000010000000000001e4400001e4404000000000000000000000000000000000000000000000000000000000000000000803f0000000002000000d8b75f25e4b75f25e4b75f250000000000000000d0cf211a000000000000000001010000d0d1c90f6813000004000000fa000000a500000055000000050000007660730900000000301b33090000000004000000ffffffff000000000000000000000000000000000000000000000000000000000000000000000000000000000000000000000000f5fb058b00000000ffffffffffffffff0400000002000000ffffffff00000000000000000000000000000000fac97c0900000000bc1a73740000000004000000ffffffff00000000000000000000000000000000000000000000000000000000000000000000000000000000000000000000000069fa058b00000000ffffffffffffffff0400000000000000ffffffff00000000000000000000000000001b4401000000a89664026a130000d0facc0f50fccc0f00000000070000000100000000000000000000000000000000000000080000000000000100000000004029440040294405000000000000000000000000000000000000000000000000000000000000000000803f000000000200000078b85f2584b85f2584b85f250000000000000000d0cf211a000000000000000001010000d0d1c90f6913000005000000fa000000a500000055000000000000009ec67c0900000000d81573740000000004000000ffffffff0000000000000000000000000000000000000000000000000000000000000000000000000000000000000000000000008df5058b00000000ffffffffffffffff0400000000000000ffffffff000000000000000000000000190000006266730900000000241573090000000004000000ffffffff00000000000000000000000000000000000000000000000000000000000000000000000000000000000000000000000001f4058b00000000ffffffffffffffff0400000000000000ffffffff00000000000000000000000000c0224401000000a89664026b13000010facc0f50facc0f0700000007000000010000000000000000000000000000000000000008000000000000010000000000402f4400402f4406000000000000000000000000000000000000000000000000000000000000000000803f000000000200000038b85f2544b85f2544b85f250000000000000000d0cf211a000000000000000001010000d0d1c90f6a13000006000000fa000000a5000000550000000000000006c77c0900000000401473740000000004000000ffffffff00000000000000000000000000000000000000000000000000000000000000000000000000000000000000000000000025f7058b00000000ffffffffffffffff0400000000000000ffffffff000000000000000000000000190000008a64730900000000cc1773090000000004000000ffffffff00000000000000000000000000000000000000000000000000000000000000000000000000000000000000000000000099f7058b00000000ffffffffffffffff0400000000000000ffffffff00000000000000000000000000002b4401000000a89664026c13000010c9cc0f50c9cc0f0700000007000000010000000000000000000000000000000000000008000000000000010000000000c03a4400c03a4407000000000000000000000000000000000000000000000000000000000000000000803f0000000002000000a8b85f25b4b85f25b4b85f250000000000000000d0cf211a000000000000000001010000d0d1c90f6b130000070000002c010000c80000006400000000000000ae256c0900000000e81673f30000000004000000ffffffff000000000000000000000000000000000000000000000000000000000000000000000000000000000000000000000000bdf6058b00000000ffffffffffffffff0400000000000000ffffffff000000000000000000000000190000003265730900000000741673090000000004000000ffffffff00000000000000000000000000000000000000000000000000000000000000000000000000000000000000000000000031f1058b00000000ffffffffffffffff0400000000000000ffffffff0000000000000000000000000040364401000000a89664026d13000010f6cc0f50f6cc0f00000000070000000100000000000000000000000000000000000000080000000000000100000000004046440040464408000000000000000000000000000000000000000000000000000000000000000000803f000000000100000078b95f2584b95f2584b95f250000000000000000d0cf211a000000000000000001010000d0d1c90f6c130000080000002c010000c80000006400000005000000d66b730900000000901033090000000004000000ffffffff00000000000000000000000000000000000000000000000000000000000000000000000000000000000000000000000055f0058b00000000ffffffffffffffff040000000c000000ffffffff000000000000000000000000000000005a236c09000000001c1073f30000000004000000ffffffff000000000000000000000000000000000000000000000000000000000000000000000000000000000000000000000000c9f0058b00000000ffffffffffffffff0400000000000000ffffffff0000000000000000000000000080414401000000a89664026e130000100ecd0fd00ecd0f0700000007000000010000000000000000000000000000000000000008000000000000010000000000c0514400c0514409000000000000000000000000000000000000000000000000000000000000000000803f0000000001000000a8b95f25b4b95f25b4b95f250000000000000000d0cf211a000000000000000001010000d0d1c90f6d130000090000002c010000c800000064000000000000007e206c0900000000381373f30000000004000000ffffffff000000000000000000000000000000000000000000000000000000000000000000000000000000000000000000000000edf3058b00000000ffffffffffffffff0400000000000000ffffffff00000000000000000000000019000000c261730900000000841273090000000004000000ffffffff00000000000000000000000000000000000000000000000000000000000000000000000000000000000000000000000061f2058b00000000ffffffffffffffff0400000000000000ffffffff00000000000000000000000000c04c4401000000a89664026f13000050f7cc0f90f7cc0f0600000007000000010000000000000000000000000000000000000008000000000000010000000000c0604400c060440a000000000000000000000000000000000000000000000000000000000000000000803f0000000001000000c8b95f25d4b95f25d4b95f250000000000000000d0cf211a000000000000000001010000d0d1c90f6e1300000a0000002c010000c80000006400000000000000e63e6c0900000000a00d73f30000000004000000ffffffff00000000000000000000000000000000000000000000000000000000000000000000000000000000000000000000000085ed058b00000000ffffffffffffffff0400000000000000ffffffff000000000000000000000000190000006a7e7309000000002c0d73090000000004000000ffffffff000000000000000000000000000000000000000000000000000000000000000000000000000000000000000000000000f9ed058b00000000ffffffffffffffff0400000000000000ffffffff0000000000000000000000000000584401000000a896640270130000100ecd0f900ecd0f0000000007000000010000000000000000000000000000000000000008000000000000010000000000406a4400406a440b000000000000000000000000000000000000000000000000000000000000000000803f000000000100000058b95f2564b95f2564b95f250000000000000000d0cf211a000000000000000001010000d0d1c90f6f1300000b0000002c010000c800000064000000000000000e3f6c0900000000480c73f30000000004000000ffffffff0000000000000000000000000000000000000000000000000000000000000000000000000000000000000000000000001def058b00000000ffffffffffffffff0400000000000000ffffffff00000000000000000000000019000000927c730900000000d40f73090000000004000000ffffffff00000000000000000000000000000000000000000000000000000000000000000000000000000000000000000000000091ef058b00000000ffffffffffffffff0400000000000000ffffffff0000000000000000000000000080634401000000a89664027113000090c1cc0f10c2cc0f0700000007000000010000000000000000000000000000000000000008000000000000010000000000007f4400007f440c000000000000000000000000000000000000000000000000000000000000000000803f000000000000000008ba5f2514ba5f2514ba5f250000000000000000d0cf211a000000000000000001010000d0d1c90f701300000c0000002c010000c80000006400000009000000b655730900000000f00e33080000000004000000ffffffff000000000000000000000000000000000000000000000000000000000000000000000000000000000000000000000000b5ee058b00000000ffffffffffffffff0400000000000000ffffffff000000000000000000000000000000003a3d6c09000000007c0e73f30000000004000000ffffffff00000000000000000000000000000000000000000000000000000000000000000000000000000000000000000000000029e9058b00000000ffffffffffffffff0400000000000000ffffffff0000000000000000000000000080774401000000a896640272130000d0c3cc0f10c4cc0f0000000007000000010000000000000000000000000000000000000008000000000000010000000000c0894400c089440d000000000000000000000000000000000000000000000000000000000000000000803f000000000000000068b95f2574b95f2574b95f250000000000000000d0cf211a000000000000000001010000d0d1c90f711300000d0000005e010000e60000007300000000000000de9b5d09000000009908737e0000000004000000ffffffff0000000000000000000000000000000000000000000000000000000000000000000000000000000000000000000000004de8058b00000000ffffffffffffffff0400000000000000ffffffff00000000000000000000000019000000a27b730900000000e40873090000000004000000ffffffff000000000000000000000000000000000000000000000000000000000000000000000000000000000000000000000000c1e8058b00000000ffffffffffffffff0400000000000000ffffffff00000000000000000000000000c0854401000000a8966402731300005011cd0fd011cd0f0000000007000000010000000000000000000000000000000000000008000000000000010000000000209444002094440e000000000000000000000000000000000000000000000000000000000000000000803f000000000000000058b45f2564b45f2564b45f250000000000000000d0cf211a000000000000000001010000d0d1c90f721300000e0000005e010000e6000000730000000000000046985d0900000000010b737e0000000004000000ffffffff000000000000000000000000000000000000000000000000000000000000000000000000000000000000000000000000e5eb058b00000000ffffffffffffffff0400000000000000ffffffff00000000000000000000000019000000ca797309000000008c0a73090000000004000000ffffffff00000000000000000000000000000000000000000000000000000000000000000000000000000000000000000000000059ea058b00000000ffffffffffffffff0400000000000000ffffffff00000000000000000000000000c08f4401000000a89664027413000010c9cc0f90c9cc0f0700000007000000010000000000000000000000000000000000000008000000000000010000000000609e4400609e440f000000000000000000000000000000000000000000000000000000000000000000803f0000000000000000a8b55f25b4b55f25b4b55f250000000000000000d0cf211a000000000000000001010000d0d1c90f731300000f0000005e010000e60000007300000004000000eee6720900000000a805f3050000000004000000ffffffff0000000000000000000000000000000000000000000000000000000000000000000000000000000000000000000000007de5058b00000000ffffffffffffffff0400000000000000ffffffff0000000000000000000000000000000072965d09000000003505737e0000000004000000ffffffff000000000000000000000000000000000000000000000000000000000000000000000000000000000000000000000000f1e5058b00000000ffffffffffffffff0400000000000000ffffffff00000000000000000000000000c0994401000000</t>
  </si>
  <si>
    <t>#133|CarDef_AlfaRomeo_4C|4348454154454E47494E450300000038C3E92A00000000E8170000a89664027513000010f6cc0f10f7cc0f0000000007000000010000000000000000000000000000000000000008000000000000010000000000006a4400006a4401000000000000000000000000000000000000000000000000000000000000000000803f000000000400000068b85f2574b85f2574b85f25000000000000000050ce211a00000000000000000101000090eff30dffffffff01000000fa000000a500000055000000000000003e0d7f090000000078de70740000000004000000ffffffff0000000000000000000000000000000000000000000000000000000000000000000000000000000000000000000000002d39068b00000000ffffffffffffffff0400000000000000ffffffff0000000000000000000000001900000082aa700900000000c4d970090000000004000000ffffffff000000000000000000000000000000000000000000000000000000000000000000000000000000000000000000000000a139068b00000000ffffffffffffffff0400000000000000ffffffff00000000000000000000000000006a4400000000a89664027613000010ffcc0fd0ffcc0f00000000070000000100000000000000000000000000000000000000080000000000000100000000008073440080734402000000000000000000000000000000000000000000000000000000000000000000803f0000000004000000d8b85f25e4b85f25e4b85f25000000000000000050ce211a00000000000000000101000090eff30d7513000002000000fa000000a50000005500000000000000a60b7f0900000000e0d870740000000004000000ffffffff000000000000000000000000000000000000000000000000000000000000000000000000000000000000000000000000c538068b00000000ffffffffffffffff0400000000000000ffffffff000000000000000000000000190000002aab7009000000006cd870090000000004000000ffffffff000000000000000000000000000000000000000000000000000000000000000000000000000000000000000000000000393b068b00000000ffffffffffffffff0400000000000000ffffffff00000000000000000000000000c06e4400000000a89664027713000010f6cc0f50f6cc0f07000000070000000100000000000000000000000000000000000000080000000000000100000000004078440040784403000000000000000000000000000000000000000000000000000000000000000000803f000000000400000008b95f2514b95f2514b95f25000000000000000050ce211a00000000000000000101000090eff30d76130000030000002c010000c80000006400000000000000cee96f090000000088da70f30000000004000000ffffffff0000000000000000000000000000000000000000000000000000000000000000000000000000000000000000000000005d3a068b00000000ffffffffffffffff0400000000000000ffffffff0000000000000000000000001900000052a970090000000014da70090000000004000000ffffffff000000000000000000000000000000000000000000000000000000000000000000000000000000000000000000000000d13a068b00000000ffffffffffffffff0400000000000000ffffffff0000000000000000000000000080734401000000a896640278130000d0facc0f10fccc0f0000000007000000010000000000000000000000000000000000000008000000000000010000000000407d4400407d4404000000000000000000000000000000000000000000000000000000000000000000803f000000000200000018b95f2524b95f2524b95f25000000000000000050ce211a00000000000000000101000090eff30d77130000040000002c010000c8000000640000000500000076ae70090000000030d530090000000004000000ffffffff000000000000000000000000000000000000000000000000000000000000000000000000000000000000000000000000f535068b00000000ffffffffffffffff0400000002000000ffffffff00000000000000000000000000000000fae76f0900000000bcd470f30000000004000000ffffffff0000000000000000000000000000000000000000000000000000000000000000000000000000000000000000000000006934068b00000000ffffffffffffffff0400000000000000ffffffff0000000000000000000000000040784401000000a8966402791300005011cd0f9011cd0f00000000070000000100000000000000000000000000000000000000080000000000000100000000008083440080834405000000000000000000000000000000000000000000000000000000000000000000803f0000000002000000e8b95f25f4b95f25f4b95f25000000000000000050ce211a00000000000000000101000090eff30d78130000050000005e010000e600000073000000000000009e445e0900000000d9d7707e0000000004000000ffffffff0000000000000000000000000000000000000000000000000000000000000000000000000000000000000000000000008d37068b00000000ffffffffffffffff0400000000000000ffffffff0000000000000000000000001900000062a470090000000024d770090000000004000000ffffffff0000000000000000000000000000000000000000000000000000000000000000000000000000000000000000000000000136068b00000000ffffffffffffffff0400000000000000ffffffff00000000000000000000000000007d4401000000a89664027a13000050c6cc0f90c6cc0f0000000007000000010000000000000000000000000000000000000008000000000000010000000000e0834400e0834406000000000000000000000000000000000000000000000000000000000000000000803f000000000200000088b95f2594b95f2594b95f25000000000000000050ce211a00000000000000000101000090eff30d79130000060000005e010000e6000000730000000000000006455e090000000041d6707e0000000004000000ffffffff0000000000000000000000000000000000000000000000000000000000000000000000000000000000000000000000002531068b00000000ffffffffffffffff0400000000000000ffffffff000000000000000000000000190000008aa2700900000000ccd170090000000004000000ffffffff0000000000000000000000000000000000000000000000000000000000000000000000000000000000000000000000009931068b00000000ffffffffffffffff0400000000000000ffffffff00000000000000000000000000a0804401000000a89664027b13000090c1cc0fd0c1cc0f00000000070000000100000000000000000000000000000000000000080000000000000100000000002087440020874407000000000000000000000000000000000000000000000000000000000000000000803f000000000200000098b95f25a4b95f25a4b95f25000000000000000050ce211a00000000000000000101000090eff30d7a1300000700000090010000090100008200000000000000ae234e0900000000e9d070fd0000000004000000ffffffff000000000000000000000000000000000000000000000000000000000000000000000000000000000000000000000000bd30068b00000000ffffffffffffffff0400000000000000ffffffff0000000000000000000000001900000032a370090000000074d070090000000004000000ffffffff0000000000000000000000000000000000000000000000000000000000000000000000000000000000000000000000003133068b00000000ffffffffffffffff0400000000000000ffffffff00000000000000000000000000e0834401000000a89664027c13000010f6cc0f90f6cc0f0600000007000000010000000000000000000000000000000000000008000000000000010000000000808a4400808a4408000000000000000000000000000000000000000000000000000000000000000000803f0000000001000000d8b95f25e4b95f25e4b95f25000000000000000050ce211a00000000000000000101000090eff30d7b1300000800000090010000090100008200000005000000d6a970090000000090d230090000000004000000ffffffff0000000000000000000000000000000000000000000000000000000000000000000000000000000000000000000000005532068b00000000ffffffffffffffff040000000c000000ffffffff000000000000000000000000000000005a214e09000000001dd270fd0000000004000000ffffffff000000000000000000000000000000000000000000000000000000000000000000000000000000000000000000000000c932068b00000000ffffffffffffffff0400000000000000ffffffff0000000000000000000000000020874401000000a89664027d130000100ecd0f100fcd0f0000000007000000010000000000000000000000000000000000000008000000000000010000000000e08d4400e08d4409000000000000000000000000000000000000000000000000000000000000000000803f000000000100000018bb5f2524bb5f2524bb5f25000000000000000050ce211a00000000000000000101000090eff30d7c13000009000000c20100002701000096000000000000007e9e3e09000000003acd70780000000004000000ffffffff000000000000000000000000000000000000000000000000000000000000000000000000000000000000000000000000ed2d068b00000000ffffffffffffffff0400000000000000ffffffff00000000000000000000000019000000c2bf70090000000084cc70090000000004000000ffffffff000000000000000000000000000000000000000000000000000000000000000000000000000000000000000000000000612c068b00000000ffffffffffffffff0400000000000000ffffffff00000000000000000000000000608a4401000000a89664027e13000050f3cc0f90f3cc0f0700000007000000010000000000000000000000000000000000000008000000000000010000000000409344004093440a000000000000000000000000000000000000000000000000000000000000000000803f000000000100000028ba5f2534ba5f2534ba5f25000000000000000050ce211a00000000000000000101000090eff30d7d1300000a000000c2010000270100009600000000000000e69c3e0900000000a2cf70780000000004000000ffffffff000000000000000000000000000000000000000000000000000000000000000000000000000000000000000000000000852f068b00000000ffffffffffffffff0400000000000000ffffffff000000000000000000000000190000006abc7009000000002ccf70090000000004000000ffffffff000000000000000000000000000000000000000000000000000000000000000000000000000000000000000000000000f92f068b00000000ffffffffffffffff0400000000000000ffffffff00000000000000000000000000a08d4401000000a89664027f130000d001cd0f1002cd0f0600000007000000010000000000000000000000000000000000000008000000000000010000000000809544008095440b000000000000000000000000000000000000000000000000000000000000000000803f000000000100000038ba5f2544ba5f2544ba5f25000000000000000050ce211a00000000000000000101000090eff30d7e1300000b000000f40100004a010000a5000000000000000e7d2d09000000004ace70e70000000004000000ffffffff0000000000000000000000000000000000000000000000000000000000000000000000000000000000000000000000001d29068b00000000ffffffffffffffff0400000000000000ffffffff0000000000000000000000001900000092ba700900000000d4c970090000000004000000ffffffff0000000000000000000000000000000000000000000000000000000000000000000000000000000000000000000000009129068b00000000ffffffffffffffff0400000000000000ffffffff0000000000000000000000000020914401000000a89664028013000010c9cc0f50c9cc0f0700000007000000010000000000000000000000000000000000000008000000000000010000000000c09b4400c09b440c000000000000000000000000000000000000000000000000000000000000000000803f000000000000000098ba5f25a4ba5f25a4ba5f25000000000000000050ce211a00000000000000000101000090eff30d7f1300000c000000f40100004a010000a500000009000000b6c3700900000000f0c8b00a0000000004000000ffffffff000000000000000000000000000000000000000000000000000000000000000000000000000000000000000000000000b528068b00000000ffffffffffffffff0400000000000000ffffffff000000000000000000000000000000003a7b2d09000000007ec870e70000000004000000ffffffff000000000000000000000000000000000000000000000000000000000000000000000000000000000000000000000000292b068b00000000ffffffffffffffff0400000000000000ffffffff0000000000000000000000000040974401000000a896640281130000d0c3cc0f50c4cc0f070000000700000001000000000000000000000000000000000000000800000000000001000000000020a2440020a2440d000000000000000000000000000000000000000000000000000000000000000000803f000000000000000008bb5f2514bb5f2514bb5f25000000000000000050ce211a00000000000000000101000090eff30d801300000d000000260200006d010000b400000000000000ded91d09000000009bca70620000000004000000ffffffff0000000000000000000000000000000000000000000000000000000000000000000000000000000000000000000000004d2a068b00000000ffffffffffffffff0400000000000000ffffffff00000000000000000000000019000000a2b9700900000000e4ca70090000000004000000ffffffff000000000000000000000000000000000000000000000000000000000000000000000000000000000000000000000000c12a068b00000000ffffffffffffffff0400000000000000ffffffff00000000000000000000000000609d4401000000a896640282130000100ecd0f900ecd0f000000000700000001000000000000000000000000000000000000000800000000000001000000000060a8440060a8440e000000000000000000000000000000000000000000000000000000000000000000803f0000000000000000b8b55f25c4b55f25c4b55f25000000000000000050ce211a00000000000000000101000090eff30d811300000e000000260200006d010000b40000000000000046d61d090000000003c570620000000004000000ffffffff000000000000000000000000000000000000000000000000000000000000000000000000000000000000000000000000e525068b00000000ffffffffffffffff0400000000000000ffffffff00000000000000000000000019000000cab77009000000008cc470090000000004000000ffffffff0000000000000000000000000000000000000000000000000000000000000000000000000000000000000000000000005924068b00000000ffffffffffffffff0400000000000000ffffffff0000000000000000000000000080a34401000000a8966402831300001009cd0f9009cd0f0600000007000000010000000000000000000000000000000000000008000000000000010000000000e0ae4400e0ae440f000000000000000000000000000000000000000000000000000000000000000000803f0000000000000000b8b65f25c4b65f25c4b65f25000000000000000050ce211a00000000000000000101000090eff30d821300000f000000580200008b010000c800000004000000ee24710900000000a8c7f0050000000004000000ffffffff0000000000000000000000000000000000000000000000000000000000000000000000000000000000000000000000007d27068b00000000ffffffffffffffff0400000000000000ffffffff0000000000000000000000000000000072b40d090000000037c770e10000000004000000ffffffff000000000000000000000000000000000000000000000000000000000000000000000000000000000000000000000000f127068b00000000ffffffffffffffff0400000000000000ffffffff00000000000000000000000000c0a94401000000</t>
  </si>
  <si>
    <t>#134|CarDef_Ed_Design_Torq|4348454154454E47494E450300000038A4E92A00000000E8170000a89664028413000050f7cc0f90f7cc0f00000000070000000100000000000000000000000000000000000000080000000000000100000000002088440020884401000000000000000000000000000000000000000000000000000000000000000000803f0000000004000000f8b95f2504ba5f2504ba5f25000000000000000010ce211a00000000000000000101000050a9a20dffffffff010000005e010000e600000073000000000000003e2a5e090000000079b9707e0000000004000000ffffffff0000000000000000000000000000000000000000000000000000000000000000000000000000000000000000000000002d58068b00000000ffffffffffffffff0400000000000000ffffffff0000000000000000000000001900000082cb700900000000c4b870090000000004000000ffffffff000000000000000000000000000000000000000000000000000000000000000000000000000000000000000000000000a158068b00000000ffffffffffffffff0400000000000000ffffffff0000000000000000000000000020884400000000a89664028513000010ffcc0fd0ffcc0f0000000007000000010000000000000000000000000000000000000008000000000000010000000000608d4400608d4402000000000000000000000000000000000000000000000000000000000000000000803f000000000400000028b95f2534b95f2534b95f25000000000000000010ce211a00000000000000000101000050a9a20d8413000002000000c2010000270100009600000000000000a6e83e0900000000e2bb70780000000004000000ffffffff000000000000000000000000000000000000000000000000000000000000000000000000000000000000000000000000c55b068b00000000ffffffffffffffff0400000000000000ffffffff000000000000000000000000190000002ac87009000000006cbb70090000000004000000ffffffff000000000000000000000000000000000000000000000000000000000000000000000000000000000000000000000000395a068b00000000ffffffffffffffff0400000000000000ffffffff00000000000000000000000000a08a4400000000a896640286130000d0facc0fd0fbcc0f00000000070000000100000000000000000000000000000000000000080000000000000100000000000090440000904403000000000000000000000000000000000000000000000000000000000000000000803f000000000400000038b95f2544b95f2544b95f25000000000000000010ce211a00000000000000000101000050a9a20d8513000003000000260200006d010000b400000000000000cea61d09000000008bb570620000000004000000ffffffff0000000000000000000000000000000000000000000000000000000000000000000000000000000000000000000000005d55068b00000000ffffffffffffffff0400000000000000ffffffff0000000000000000000000001900000052c670090000000014b570090000000004000000ffffffff000000000000000000000000000000000000000000000000000000000000000000000000000000000000000000000000d155068b00000000ffffffffffffffff0400000000000000ffffffff00000000000000000000000000208d4401000000a89664028713000050cbcc0f90cbcc0f06000000070000000100000000000000000000000000000000000000080000000000000100000000008092440080924404000000000000000000000000000000000000000000000000000000000000000000803f000000000200000048b95f2554b95f2554b95f25000000000000000010ce211a00000000000000000101000050a9a20d86130000040000008a020000ae010000d70000000500000076cf70090000000030b430090000000004000000ffffffff000000000000000000000000000000000000000000000000000000000000000000000000000000000000000000000000f554068b00000000ffffffffffffffff0400000002000000ffffffff00000000000000000000000000000000fa64fc0900000000b8b7706c0000000004000000ffffffff0000000000000000000000000000000000000000000000000000000000000000000000000000000000000000000000006957068b00000000ffffffffffffffff0400000000000000ffffffff00000000000000000000000000a08f4401000000a8966402881300005011cd0f9011cd0f00000000070000000100000000000000000000000000000000000000080000000000000100000000000098440000984405000000000000000000000000000000000000000000000000000000000000000000803f000000000200000068ba5f2574ba5f2574ba5f25000000000000000010ce211a00000000000000000101000050a9a20d8713000005000000ee020000ef010000fa000000000000009e25db0900000000ddb670560000000004000000ffffffff0000000000000000000000000000000000000000000000000000000000000000000000000000000000000000000000008d56068b00000000ffffffffffffffff0400000000000000ffffffff0000000000000000000000001900000062c570090000000024b670090000000004000000ffffffff0000000000000000000000000000000000000000000000000000000000000000000000000000000000000000000000000151068b00000000ffffffffffffffff0400000000000000ffffffff0000000000000000000000000020924401000000a89664028913000010f6cc0fd0f6cc0f0000000007000000010000000000000000000000000000000000000008000000000000010000000000a0984400a0984406000000000000000000000000000000000000000000000000000000000000000000803f0000000002000000b8ba5f25c4ba5f25c4ba5f25000000000000000010ce211a00000000000000000101000050a9a20d88130000060000005203000030020000180100000000000006e2bb090000000046b170500000000004000000ffffffff0000000000000000000000000000000000000000000000000000000000000000000000000000000000000000000000002550068b00000000ffffffffffffffff0400000000000000ffffffff000000000000000000000000190000008ac3700900000000ccb070090000000004000000ffffffff0000000000000000000000000000000000000000000000000000000000000000000000000000000000000000000000009950068b00000000ffffffffffffffff0400000000000000ffffffff00000000000000000000000000e0944401000000a89664028a130000100ecd0fd00ecd0f0700000007000000010000000000000000000000000000000000000008000000000000010000000000609c4400609c4407000000000000000000000000000000000000000000000000000000000000000000803f0000000002000000c8ba5f25d4ba5f25d4ba5f25000000000000000010ce211a00000000000000000101000050a9a20d8913000007000000b6030000710200003b01000000000000aea09a0900000000efb3705a0000000004000000ffffffff000000000000000000000000000000000000000000000000000000000000000000000000000000000000000000000000bd53068b00000000ffffffffffffffff0400000000000000ffffffff0000000000000000000000001900000032c070090000000074b370090000000004000000ffffffff0000000000000000000000000000000000000000000000000000000000000000000000000000000000000000000000003152068b00000000ffffffffffffffff0400000000000000ffffffff0000000000000000000000000080984401000000a89664028b130000d0c3cc0f10c4cc0f070000000700000001000000000000000000000000000000000000000800000000000001000000000000a0440000a04408000000000000000000000000000000000000000000000000000000000000000000803f0000000001000000d8ba5f25e4ba5f25e4ba5f25000000000000000010ce211a00000000000000000101000050a9a20d8a130000080000001a040000b70200005901000005000000d6d670090000000090ad30090000000004000000ffffffff000000000000000000000000000000000000000000000000000000000000000000000000000000000000000000000000554d068b00000000ffffffffffffffff040000000e000000ffffffff000000000000000000000000000000005a7e79080000000014ad70440000000004000000ffffffff000000000000000000000000000000000000000000000000000000000000000000000000000000000000000000000000c94d068b00000000ffffffffffffffff0400000000000000ffffffff00000000000000000000000000209c4401000000a89664028c13000050f3cc0fd0f3cc0f0000000007000000010000000000000000000000000000000000000008000000000000010000000000c0a34400c0a34409000000000000000000000000000000000000000000000000000000000000000000803f0000000001000000e8ba5f25f4ba5f25f4ba5f25000000000000000010ce211a00000000000000000101000050a9a20d8b130000090000007e040000f80200007c010000000000007e3f58080000000031ac704e0000000004000000ffffffff000000000000000000000000000000000000000000000000000000000000000000000000000000000000000000000000ed4c068b00000000ffffffffffffffff0400000000000000ffffffff00000000000000000000000019000000c2dc70090000000084af70090000000004000000ffffffff000000000000000000000000000000000000000000000000000000000000000000000000000000000000000000000000614f068b00000000ffffffffffffffff0400000000000000ffffffff00000000000000000000000000c09f4401000000a89664028d130000d0c3cc0f50c4cc0f0600000007000000010000000000000000000000000000000000000008000000000000010000000000e0a94400e0a9440a000000000000000000000000000000000000000000000000000000000000000000803f000000000100000068bb5f2574bb5f2574bb5f25000000000000000010ce211a00000000000000000101000050a9a20d8c1300000a000000e2040000390300009f01000000000000e6fd380800000000aaae70480000000004000000ffffffff000000000000000000000000000000000000000000000000000000000000000000000000000000000000000000000000854e068b00000000ffffffffffffffff0400000000000000ffffffff000000000000000000000000190000006add7009000000002cae70090000000004000000ffffffff000000000000000000000000000000000000000000000000000000000000000000000000000000000000000000000000f94e068b00000000ffffffffffffffff0400000000000000ffffffff0000000000000000000000000060a34401000000a89664028e13000010c9cc0f90c9cc0f000000000700000001000000000000000000000000000000000000000800000000000001000000000000ac440000ac440b000000000000000000000000000000000000000000000000000000000000000000803f000000000100000098bb5f25a4bb5f25a4bb5f25000000000000000010ce211a00000000000000000101000050a9a20d8d1300000b000000460500007a030000bd010000000000000eba17080000000043a970320000000004000000ffffffff0000000000000000000000000000000000000000000000000000000000000000000000000000000000000000000000001d48068b00000000ffffffffffffffff0400000000000000ffffffff0000000000000000000000001900000092db700900000000d4a870090000000004000000ffffffff0000000000000000000000000000000000000000000000000000000000000000000000000000000000000000000000009148068b00000000ffffffffffffffff0400000000000000ffffffff0000000000000000000000000000a74401000000a89664028f13000050cbcc0fd0cbcc0f070000000700000001000000000000000000000000000000000000000800000000000001000000000060b3440060b3440c000000000000000000000000000000000000000000000000000000000000000000803f0000000000000000a8bb5f25b4bb5f25b4bb5f25000000000000000010ce211a00000000000000000101000050a9a20d8e1300000c000000aa050000bb030000e001000009000000b6d0720900000000f0ab30190000000004000000ffffffff000000000000000000000000000000000000000000000000000000000000000000000000000000000000000000000000b54b068b00000000ffffffffffffffff0400000000000000ffffffff000000000000000000000000000000003a78f6080000000070ab703c0000000004000000ffffffff000000000000000000000000000000000000000000000000000000000000000000000000000000000000000000000000294a068b00000000ffffffffffffffff0400000000000000ffffffff0000000000000000000000000020ae4401000000a89664029013000010ffcc0f1000cd0f0000000007000000010000000000000000000000000000000000000008000000000000010000000000c0ba4400c0ba440d000000000000000000000000000000000000000000000000000000000000000000803f000000000000000048bb5f2554bb5f2554bb5f25000000000000000010ce211a00000000000000000101000050a9a20d8f1300000d000000400600001f0400001202000000000000de56c5080000000095a570a50000000004000000ffffffff0000000000000000000000000000000000000000000000000000000000000000000000000000000000000000000000004d45068b00000000ffffffffffffffff0400000000000000ffffffff00000000000000000000000019000000a2d6700900000000e4a570090000000004000000ffffffff000000000000000000000000000000000000000000000000000000000000000000000000000000000000000000000000c145068b00000000ffffffffffffffff0400000000000000ffffffff0000000000000000000000000040b54401000000a896640291130000d0facc0f50fccc0f070000000700000001000000000000000000000000000000000000000800000000000001000000000000c2440000c2440e000000000000000000000000000000000000000000000000000000000000000000803f0000000000000000c8b65f25d4b65f25d4b65f25000000000000000010ce211a00000000000000000101000050a9a20d901300000e000000a40600006004000030020000000000004617a408000000000ea470af0000000004000000ffffffff000000000000000000000000000000000000000000000000000000000000000000000000000000000000000000000000e544068b00000000ffffffffffffffff0400000000000000ffffffff00000000000000000000000019000000cad47009000000008ca770090000000004000000ffffffff0000000000000000000000000000000000000000000000000000000000000000000000000000000000000000000000005947068b00000000ffffffffffffffff0400000000000000ffffffff0000000000000000000000000060bc4401000000a89664029213000010facc0f90facc0f060000000700000001000000000000000000000000000000000000000800000000000001000000000020c9440020c9440f000000000000000000000000000000000000000000000000000000000000000000803f000000000000000018b85f2524b85f2524b85f25000000000000000010ce211a00000000000000000101000050a9a20d911300000f00000008070000a60400005302000004000000eef5730900000000a8a670100000000004000000ffffffff0000000000000000000000000000000000000000000000000000000000000000000000000000000000000000000000007d46068b00000000ffffffffffffffff0400000000000000ffffffff0000000000000000000000000000000072d58408000000003ba670a90000000004000000ffffffff000000000000000000000000000000000000000000000000000000000000000000000000000000000000000000000000f146068b00000000ffffffffffffffff0400000000000000ffffffff0000000000000000000000000040c34401000000</t>
  </si>
  <si>
    <t>#136|CarDef_Rinspeed_Zazen|4348454154454E47494E4503000000385FEA2A00000000E8170000a8966402a213000050f3cc0fd0f3cc0f0000000007000000010000000000000000000000000000000000000008000000000000010000000000e0964400e0964401000000000000000000000000000000000000000000000000000000000000000000803f0000000004000000f8ba5f2504bb5f2504bb5f25000000000000000010cf211a00000000000000000101000010c7c90fffffffff01000000fa000000a500000055000000000000003e917c0900000000784273740000000004000000ffffffff0000000000000000000000000000000000000000000000000000000000000000000000000000000000000000000000002d9d058b00000000ffffffffffffffff0400000000000000ffffffff00000000000000000000000019000000820e730900000000c47d73090000000004000000ffffffff000000000000000000000000000000000000000000000000000000000000000000000000000000000000000000000000a19d058b00000000ffffffffffffffff0400000000000000ffffffff00000000000000000000000000e0964400000000a8966402a3130000d0c3cc0f90c4cc0f0000000007000000010000000000000000000000000000000000000008000000000000010000000000809c4400809c4402000000000000000000000000000000000000000000000000000000000000000000803f000000000400000048ba5f2554ba5f2554ba5f25000000000000000010cf211a00000000000000000101000010c7c90fa213000002000000fa000000a50000005500000000000000a6af7c0900000000e07c73740000000004000000ffffffff000000000000000000000000000000000000000000000000000000000000000000000000000000000000000000000000c59c058b00000000ffffffffffffffff0400000000000000ffffffff000000000000000000000000190000002a0f7309000000006c7c73090000000004000000ffffffff000000000000000000000000000000000000000000000000000000000000000000000000000000000000000000000000399f058b00000000ffffffffffffffff0400000000000000ffffffff0000000000000000000000000060994400000000a8966402a413000010f6cc0fd0f6cc0f0000000007000000010000000000000000000000000000000000000008000000000000010000000000009f4400009f4403000000000000000000000000000000000000000000000000000000000000000000803f000000000400000058ba5f2564ba5f2564ba5f25000000000000000010cf211a00000000000000000101000010c7c90fa3130000030000002c010000c80000006400000000000000ce4d6c0900000000887e73f30000000004000000ffffffff0000000000000000000000000000000000000000000000000000000000000000000000000000000000000000000000005d9e058b00000000ffffffffffffffff0400000000000000ffffffff00000000000000000000000019000000520d730900000000147e73090000000004000000ffffffff000000000000000000000000000000000000000000000000000000000000000000000000000000000000000000000000d19e058b00000000ffffffffffffffff0400000000000000ffffffff00000000000000000000000000e09b4401000000a8966402a513000050cbcc0f90cbcc0f070000000700000001000000000000000000000000000000000000000800000000000001000000000080a1440080a14404000000000000000000000000000000000000000000000000000000000000000000803f000000000200000088ba5f2594ba5f2594ba5f25000000000000000010cf211a00000000000000000101000010c7c90fa4130000040000002c010000c800000064000000050000007602730900000000307933090000000004000000ffffffff000000000000000000000000000000000000000000000000000000000000000000000000000000000000000000000000f599058b00000000ffffffffffffffff0400000001000000ffffffff00000000000000000000000000000000fa4b6c0900000000bc7873f30000000004000000ffffffff0000000000000000000000000000000000000000000000000000000000000000000000000000000000000000000000006998058b00000000ffffffffffffffff0400000000000000ffffffff00000000000000000000000000609e4401000000a8966402a613000010ffcc0f50ffcc0f000000000700000001000000000000000000000000000000000000000800000000000001000000000040a7440040a74405000000000000000000000000000000000000000000000000000000000000000000803f000000000200000038bb5f2544bb5f2544bb5f25000000000000000010cf211a00000000000000000101000010c7c90fa5130000050000005e010000e600000073000000000000009ee85d0900000000d97b737e0000000004000000ffffffff0000000000000000000000000000000000000000000000000000000000000000000000000000000000000000000000008d9b058b00000000ffffffffffffffff0400000000000000ffffffff000000000000000000000000190000006208730900000000247b73090000000004000000ffffffff000000000000000000000000000000000000000000000000000000000000000000000000000000000000000000000000019a058b00000000ffffffffffffffff0400000000000000ffffffff00000000000000000000000000e0a04401000000a8966402a713000050f7cc0fd0f7cc0f000000000700000001000000000000000000000000000000000000000800000000000001000000000060a7440060a74406000000000000000000000000000000000000000000000000000000000000000000803f000000000200000008bc5f2514bc5f2514bc5f25000000000000000010cf211a00000000000000000101000010c7c90fa6130000060000005e010000e6000000730000000000000006e95d0900000000417a737e0000000004000000ffffffff0000000000000000000000000000000000000000000000000000000000000000000000000000000000000000000000002595058b00000000ffffffffffffffff0400000000000000ffffffff000000000000000000000000190000008a06730900000000cc7573090000000004000000ffffffff0000000000000000000000000000000000000000000000000000000000000000000000000000000000000000000000009995058b00000000ffffffffffffffff0400000000000000ffffffff0000000000000000000000000040a34401000000a8966402a8130000d0facc0f90fbcc0f0000000007000000010000000000000000000000000000000000000008000000000000010000000000e0aa4400e0aa4407000000000000000000000000000000000000000000000000000000000000000000803f0000000002000000e8bb5f25f4bb5f25f4bb5f25000000000000000010cf211a00000000000000000101000010c7c90fa71300000700000090010000090100008200000000000000ae874d0900000000e97473fd0000000004000000ffffffff000000000000000000000000000000000000000000000000000000000000000000000000000000000000000000000000bd94058b00000000ffffffffffffffff0400000000000000ffffffff000000000000000000000000190000003207730900000000747473090000000004000000ffffffff0000000000000000000000000000000000000000000000000000000000000000000000000000000000000000000000003197058b00000000ffffffffffffffff0400000000000000ffffffff00000000000000000000000000c0a64401000000a8966402a913000050c6cc0f90c6cc0f000000000700000001000000000000000000000000000000000000000800000000000001000000000080ae440080ae4408000000000000000000000000000000000000000000000000000000000000000000803f0000000001000000f8bb5f2504bc5f2504bc5f25000000000000000010cf211a00000000000000000101000010c7c90fa81300000800000090010000090100008200000005000000d60d730900000000907633090000000004000000ffffffff0000000000000000000000000000000000000000000000000000000000000000000000000000000000000000000000005596058b00000000ffffffffffffffff040000000e000000ffffffff000000000000000000000000000000005a854d09000000001d7673fd0000000004000000ffffffff000000000000000000000000000000000000000000000000000000000000000000000000000000000000000000000000c996058b00000000ffffffffffffffff0400000000000000ffffffff0000000000000000000000000040aa4401000000a8966402aa13000050f7cc0f90f7cc0f070000000700000001000000000000000000000000000000000000000800000000000001000000000020b2440020b24409000000000000000000000000000000000000000000000000000000000000000000803f000000000100000018bc5f2524bc5f2524bc5f25000000000000000010cf211a00000000000000000101000010c7c90fa913000009000000c20100002701000096000000000000007e223d09000000003a7173780000000004000000ffffffff000000000000000000000000000000000000000000000000000000000000000000000000000000000000000000000000ed91058b00000000ffffffffffffffff0400000000000000ffffffff00000000000000000000000019000000c203730900000000847073090000000004000000ffffffff0000000000000000000000000000000000000000000000000000000000000000000000000000000000000000000000006190058b00000000ffffffffffffffff0400000000000000ffffffff00000000000000000000000000c0ad4401000000a8966402ab13000010ffcc0f1000cd0f060000000700000001000000000000000000000000000000000000000800000000000001000000000060b8440060b8440a000000000000000000000000000000000000000000000000000000000000000000803f000000000100000028bb5f2534bb5f2534bb5f25000000000000000010cf211a00000000000000000101000010c7c90faa1300000a000000c2010000270100009600000000000000e6203d0900000000a27373780000000004000000ffffffff0000000000000000000000000000000000000000000000000000000000000000000000000000000000000000000000008593058b00000000ffffffffffffffff0400000000000000ffffffff000000000000000000000000190000006a007309000000002c7373090000000004000000ffffffff000000000000000000000000000000000000000000000000000000000000000000000000000000000000000000000000f993058b00000000ffffffffffffffff0400000000000000ffffffff0000000000000000000000000040b14401000000a8966402ac13000010c9cc0f90c9cc0f060000000700000001000000000000000000000000000000000000000800000000000001000000000040ba440040ba440b000000000000000000000000000000000000000000000000000000000000000000803f0000000001000000a8bc5f25b4bc5f25b4bc5f25000000000000000010cf211a00000000000000000101000010c7c90fab1300000b000000f40100004a010000a5000000000000000ec12e09000000004a7273e70000000004000000ffffffff0000000000000000000000000000000000000000000000000000000000000000000000000000000000000000000000001d8d058b00000000ffffffffffffffff0400000000000000ffffffff00000000000000000000000019000000921e730900000000d46d73090000000004000000ffffffff000000000000000000000000000000000000000000000000000000000000000000000000000000000000000000000000918d058b00000000ffffffffffffffff0400000000000000ffffffff00000000000000000000000000e0b44401000000a8966402ad130000d0facc0f10fbcc0f060000000700000001000000000000000000000000000000000000000800000000000001000000000060bf440060bf440c000000000000000000000000000000000000000000000000000000000000000000803f000000000000000048bc5f2554bc5f2554bc5f25000000000000000010cf211a00000000000000000101000010c7c90fac1300000c000000f40100004a010000a500000009000000b667730900000000f06cb30a0000000004000000ffffffff000000000000000000000000000000000000000000000000000000000000000000000000000000000000000000000000b58c058b00000000ffffffffffffffff0400000000000000ffffffff000000000000000000000000000000003adf2e09000000007e6c73e70000000004000000ffffffff000000000000000000000000000000000000000000000000000000000000000000000000000000000000000000000000298f058b00000000ffffffffffffffff0400000000000000ffffffff00000000000000000000000000c0b94401000000a8966402ae130000d0c3cc0f50c4cc0f000000000700000001000000000000000000000000000000000000000800000000000001000000000060c4440060c4440d000000000000000000000000000000000000000000000000000000000000000000803f000000000000000068bc5f2574bc5f2574bc5f25000000000000000010cf211a00000000000000000101000010c7c90fad1300000d000000260200006d010000b400000000000000de7d1e09000000009b6e73620000000004000000ffffffff0000000000000000000000000000000000000000000000000000000000000000000000000000000000000000000000004d8e058b00000000ffffffffffffffff0400000000000000ffffffff00000000000000000000000019000000a21d730900000000e46e73090000000004000000ffffffff000000000000000000000000000000000000000000000000000000000000000000000000000000000000000000000000c18e058b00000000ffffffffffffffff0400000000000000ffffffff00000000000000000000000000a0be4401000000a8966402af13000050f3cc0f90f3cc0f070000000700000001000000000000000000000000000000000000000800000000000001000000000060c9440060c9440e000000000000000000000000000000000000000000000000000000000000000000803f000000000000000098b75f25a4b75f25a4b75f25000000000000000010cf211a00000000000000000101000010c7c90fae1300000e000000260200006d010000b400000000000000467a1e0900000000036973620000000004000000ffffffff000000000000000000000000000000000000000000000000000000000000000000000000000000000000000000000000e589058b00000000ffffffffffffffff0400000000000000ffffffff00000000000000000000000019000000ca1b7309000000008c6873090000000004000000ffffffff0000000000000000000000000000000000000000000000000000000000000000000000000000000000000000000000005988058b00000000ffffffffffffffff0400000000000000ffffffff0000000000000000000000000080c34401000000a8966402b013000010facc0f90facc0f070000000700000001000000000000000000000000000000000000000800000000000001000000000040ce440040ce440f000000000000000000000000000000000000000000000000000000000000000000803f000000000000000098b85f25a4b85f25a4b85f25000000000000000010cf211a00000000000000000101000010c7c90faf1300000f000000580200008b010000c800000004000000ee38700900000000a86b73100000000004000000ffffffff0000000000000000000000000000000000000000000000000000000000000000000000000000000000000000000000007d8b058b00000000ffffffffffffffff0400000000000000ffffffff0000000000000000000000000000000072180e0900000000376b73e10000000004000000ffffffff000000000000000000000000000000000000000000000000000000000000000000000000000000000000000000000000f18b058b00000000ffffffffffffffff0400000000000000ffffffff0000000000000000000000000040c84401000000</t>
  </si>
  <si>
    <t>#137|CarDef_Lamborghini_Estoque|4348454154454E47494E45030000003840EA2A00000000E8170000a8966402b113000010ffcc0f1000cd0f00000000070000000100000000000000000000000000000000000000080000000000000100000000004099440040994401000000000000000000000000000000000000000000000000000000000000000000803f000000000400000088bb5f2594bb5f2594bb5f25000000000000000090ce211a000000000000000001010000f0e4ee02ffffffff010000002c010000c800000064000000000000003e6e6c0900000000785d73f30000000004000000ffffffff0000000000000000000000000000000000000000000000000000000000000000000000000000000000000000000000002dbc058b00000000ffffffffffffffff0400000000000000ffffffff00000000000000000000000019000000822f730900000000c45c73090000000004000000ffffffff000000000000000000000000000000000000000000000000000000000000000000000000000000000000000000000000a1bc058b00000000ffffffffffffffff0400000000000000ffffffff0000000000000000000000000040994400000000a8966402b213000050f3cc0f90f3cc0f0000000007000000010000000000000000000000000000000000000008000000000000010000000000009f4400009f4402000000000000000000000000000000000000000000000000000000000000000000803f000000000400000058bb5f2564bb5f2564bb5f25000000000000000090ce211a000000000000000001010000f0e4ee02b1130000020000005e010000e60000007300000000000000a6cc5d0900000000e15f737e0000000004000000ffffffff000000000000000000000000000000000000000000000000000000000000000000000000000000000000000000000000c5bf058b00000000ffffffffffffffff0400000000000000ffffffff000000000000000000000000190000002a2c7309000000006c5f73090000000004000000ffffffff00000000000000000000000000000000000000000000000000000000000000000000000000000000000000000000000039be058b00000000ffffffffffffffff0400000000000000ffffffff00000000000000000000000000e09b4400000000a8966402b313000010f6cc0f90f6cc0f0000000007000000010000000000000000000000000000000000000008000000000000010000000000a0a14400a0a14403000000000000000000000000000000000000000000000000000000000000000000803f0000000004000000b8bb5f25c4bb5f25c4bb5f25000000000000000090ce211a000000000000000001010000f0e4ee02b21300000300000090010000090100008200000000000000ceaa4d0900000000895973fd0000000004000000ffffffff0000000000000000000000000000000000000000000000000000000000000000000000000000000000000000000000005db9058b00000000ffffffffffffffff0400000000000000ffffffff00000000000000000000000019000000522a730900000000145973090000000004000000ffffffff000000000000000000000000000000000000000000000000000000000000000000000000000000000000000000000000d1b9058b00000000ffffffffffffffff0400000000000000ffffffff00000000000000000000000000809e4401000000a8966402b4130000d0facc0f10fccc0f070000000700000001000000000000000000000000000000000000000800000000000001000000000060a4440060a44404000000000000000000000000000000000000000000000000000000000000000000803f0000000002000000c8bb5f25d4bb5f25d4bb5f25000000000000000090ce211a000000000000000001010000f0e4ee02b313000004000000f40100004a010000a5000000050000007623730900000000305833090000000004000000ffffffff000000000000000000000000000000000000000000000000000000000000000000000000000000000000000000000000f5b8058b00000000ffffffffffffffff0400000001000000ffffffff00000000000000000000000000000000fae82e0900000000be5b73e70000000004000000ffffffff00000000000000000000000000000000000000000000000000000000000000000000000000000000000000000000000069bb058b00000000ffffffffffffffff0400000000000000ffffffff0000000000000000000000000020a14401000000a8966402b5130000100ecd0f100fcd0f000000000700000001000000000000000000000000000000000000000800000000000001000000000040aa440040aa4405000000000000000000000000000000000000000000000000000000000000000000803f000000000200000018bd5f2524bd5f2524bd5f25000000000000000090ce211a000000000000000001010000f0e4ee02b413000005000000260200006d010000b4000000000000009e491e0900000000db5a73620000000004000000ffffffff0000000000000000000000000000000000000000000000000000000000000000000000000000000000000000000000008dba058b00000000ffffffffffffffff0400000000000000ffffffff000000000000000000000000190000006229730900000000245a73090000000004000000ffffffff00000000000000000000000000000000000000000000000000000000000000000000000000000000000000000000000001b5058b00000000ffffffffffffffff0400000000000000ffffffff00000000000000000000000000c0a34401000000a8966402b6130000d0c3cc0f50c4cc0f000000000700000001000000000000000000000000000000000000000800000000000001000000000080aa440080aa4406000000000000000000000000000000000000000000000000000000000000000000803f0000000002000000d8bc5f25e4bc5f25e4bc5f25000000000000000090ce211a000000000000000001010000f0e4ee02b513000006000000580200008b010000c80000000000000006260e0900000000435573e10000000004000000ffffffff00000000000000000000000000000000000000000000000000000000000000000000000000000000000000000000000025b4058b00000000ffffffffffffffff0400000000000000ffffffff000000000000000000000000190000008a27730900000000cc5473090000000004000000ffffffff00000000000000000000000000000000000000000000000000000000000000000000000000000000000000000000000099b4058b00000000ffffffffffffffff0400000000000000ffffffff0000000000000000000000000060a64401000000a8966402b713000010f6cc0f50f6cc0f000000000700000001000000000000000000000000000000000000000800000000000001000000000060ae440060ae4407000000000000000000000000000000000000000000000000000000000000000000803f000000000200000028bc5f2534bc5f2534bc5f25000000000000000090ce211a000000000000000001010000f0e4ee02b613000007000000bc020000cc010000e600000000000000ae64ef0900000000ec5773eb0000000004000000ffffffff000000000000000000000000000000000000000000000000000000000000000000000000000000000000000000000000bdb7058b00000000ffffffffffffffff0400000000000000ffffffff000000000000000000000000190000003224730900000000745773090000000004000000ffffffff00000000000000000000000000000000000000000000000000000000000000000000000000000000000000000000000031b6058b00000000ffffffffffffffff0400000000000000ffffffff0000000000000000000000000020aa4401000000a8966402b8130000d001cd0f5002cd0f060000000700000001000000000000000000000000000000000000000800000000000001000000000040b2440040b24408000000000000000000000000000000000000000000000000000000000000000000803f000000000100000088bc5f2594bc5f2594bc5f25000000000000000090ce211a000000000000000001010000f0e4ee02b713000008000000ee020000ef010000fa00000005000000d62a730900000000905133090000000004000000ffffffff00000000000000000000000000000000000000000000000000000000000000000000000000000000000000000000000055b1058b00000000ffffffffffffffff040000000e000000ffffffff000000000000000000000000000000005ac2d80900000000195173560000000004000000ffffffff000000000000000000000000000000000000000000000000000000000000000000000000000000000000000000000000c9b1058b00000000ffffffffffffffff0400000000000000ffffffff00000000000000000000000000e0ad4401000000a8966402b913000050cbcc0f90cbcc0f070000000700000001000000000000000000000000000000000000000800000000000001000000000020b6440020b64409000000000000000000000000000000000000000000000000000000000000000000803f0000000001000000c8bc5f25d4bc5f25d4bc5f25000000000000000090ce211a000000000000000001010000f0e4ee02b813000009000000200300001202000009010000000000007ea3c809000000003d5073d50000000004000000ffffffff000000000000000000000000000000000000000000000000000000000000000000000000000000000000000000000000edb0058b00000000ffffffffffffffff0400000000000000ffffffff00000000000000000000000019000000c220730900000000845373090000000004000000ffffffff00000000000000000000000000000000000000000000000000000000000000000000000000000000000000000000000061b3058b00000000ffffffffffffffff0400000000000000ffffffff00000000000000000000000000a0b14401000000a8966402ba1300005011cd0fd011cd0f0700000007000000010000000000000000000000000000000000000008000000000000010000000000a0bc4400a0bc440a000000000000000000000000000000000000000000000000000000000000000000803f0000000001000000e8bc5f25f4bc5f25f4bc5f25000000000000000090ce211a000000000000000001010000f0e4ee02b91300000a00000084030000530200002701000000000000e6e1a90900000000a65273df0000000004000000ffffffff00000000000000000000000000000000000000000000000000000000000000000000000000000000000000000000000085b2058b00000000ffffffffffffffff0400000000000000ffffffff000000000000000000000000190000006a217309000000002c5273090000000004000000ffffffff000000000000000000000000000000000000000000000000000000000000000000000000000000000000000000000000f9b2058b00000000ffffffffffffffff0400000000000000ffffffff0000000000000000000000000060b54401000000a8966402bb13000010ffcc0f90ffcc0f060000000700000001000000000000000000000000000000000000000800000000000001000000000080be440080be440b000000000000000000000000000000000000000000000000000000000000000000803f0000000001000000f8bc5f2504bd5f2504bd5f25000000000000000090ce211a000000000000000001010000f0e4ee02ba1300000b000000b6030000710200003b010000000000000e5e9909000000004f4d735a0000000004000000ffffffff0000000000000000000000000000000000000000000000000000000000000000000000000000000000000000000000001dac058b00000000ffffffffffffffff0400000000000000ffffffff00000000000000000000000019000000923f730900000000d44c73090000000004000000ffffffff00000000000000000000000000000000000000000000000000000000000000000000000000000000000000000000000091ac058b00000000ffffffffffffffff0400000000000000ffffffff0000000000000000000000000000b94401000000a8966402bc130000d0c3cc0f10c4cc0f000000000700000001000000000000000000000000000000000000000800000000000001000000000020c5440020c5440c000000000000000000000000000000000000000000000000000000000000000000803f000000000000000008be5f2514be5f2514be5f25000000000000000090ce211a000000000000000001010000f0e4ee02bb1300000c000000e8030000940200004a01000009000000b67c720900000000f04f73030000000004000000ffffffff000000000000000000000000000000000000000000000000000000000000000000000000000000000000000000000000b5af058b00000000ffffffffffffffff0400000000000000ffffffff000000000000000000000000000000003a3c8909000000007b4f73d90000000004000000ffffffff00000000000000000000000000000000000000000000000000000000000000000000000000000000000000000000000029ae058b00000000ffffffffffffffff0400000000000000ffffffff0000000000000000000000000060bf4401000000a8966402bd130000d0facc0f10fbcc0f0000000007000000010000000000000000000000000000000000000008000000000000010000000000a0cb4400a0cb440d000000000000000000000000000000000000000000000000000000000000000000803f0000000000000000b8bd5f25c4bd5f25c4bd5f25000000000000000090ce211a000000000000000001010000f0e4ee02bc1300000d0000004c040000d50200006d01000000000000de7a6a0800000000904973c30000000004000000ffffffff0000000000000000000000000000000000000000000000000000000000000000000000000000000000000000000000004da9058b00000000ffffffffffffffff0400000000000000ffffffff00000000000000000000000019000000a23a730900000000e44973090000000004000000ffffffff000000000000000000000000000000000000000000000000000000000000000000000000000000000000000000000000c1a9058b00000000ffffffffffffffff0400000000000000ffffffff00000000000000000000000000c0c54401000000a8966402be13000010f6cc0fd0f6cc0f060000000700000001000000000000000000000000000000000000000800000000000001000000000040d2440040d2440e000000000000000000000000000000000000000000000000000000000000000000803f0000000000000000c8b85f25d4b85f25d4b85f25000000000000000090ce211a000000000000000001010000f0e4ee02bd1300000e0000007e040000f80200007c0100000000000046db5b08000000000948734e0000000004000000ffffffff000000000000000000000000000000000000000000000000000000000000000000000000000000000000000000000000e5a8058b00000000ffffffffffffffff0400000000000000ffffffff00000000000000000000000019000000ca387309000000008c4b73090000000004000000ffffffff00000000000000000000000000000000000000000000000000000000000000000000000000000000000000000000000059ab058b00000000ffffffffffffffff0400000000000000ffffffff0000000000000000000000000020cc4401000000a8966402bf130000100ecd0f900ecd0f070000000700000001000000000000000000000000000000000000000800000000000001000000000000d9440000d9440f000000000000000000000000000000000000000000000000000000000000000000803f0000000000000000b8b95f25c4b95f25c4b95f25000000000000000090ce211a000000000000000001010000f0e4ee02be1300000f000000b0040000160300008b01000004000000ee19700900000000a84a73100000000004000000ffffffff0000000000000000000000000000000000000000000000000000000000000000000000000000000000000000000000007daa058b00000000ffffffffffffffff0400000000000000ffffffff0000000000000000000000000000000072b94b08000000003d4a73cd0000000004000000ffffffff000000000000000000000000000000000000000000000000000000000000000000000000000000000000000000000000f1aa058b00000000ffffffffffffffff0400000000000000ffffffff00000000000000000000000000a0d24401000000</t>
  </si>
  <si>
    <t>#138|CarDef_Sbarro_Alcador|4348454154454E47494E4503000000387EEA2A00000000E8170000a8966402c013000050cbcc0fd0cbcc0f000000000700000001000000000000000000000000000000000000000800000000000001000000000080a1440080a14401000000000000000000000000000000000000000000000000000000000000000000803f000000000400000008bd5f2514bd5f2514bd5f25000000000000000050cf211a00000000000000000101000090c9c90fffffffff010000002c010000c800000064000000000000003e506c0900000000786373f30000000004000000ffffffff0000000000000000000000000000000000000000000000000000000000000000000000000000000000000000000000002d82058b00000000ffffffffffffffff0400000000000000ffffffff000000000000000000000000190000008211730900000000c46273090000000004000000ffffffff000000000000000000000000000000000000000000000000000000000000000000000000000000000000000000000000a182058b00000000ffffffffffffffff0400000000000000ffffffff0000000000000000000000000080a14400000000a8966402c1130000d0facc0f90fbcc0f000000000700000001000000000000000000000000000000000000000800000000000001000000000020a7440020a74402000000000000000000000000000000000000000000000000000000000000000000803f000000000400000038bc5f2544bc5f2544bc5f25000000000000000050cf211a00000000000000000101000090c9c90fc0130000020000005e010000e60000007300000000000000a60e5d0900000000e19d737e0000000004000000ffffffff000000000000000000000000000000000000000000000000000000000000000000000000000000000000000000000000c57d058b00000000ffffffffffffffff0400000000000000ffffffff000000000000000000000000190000002aee7309000000006c9d73090000000004000000ffffffff000000000000000000000000000000000000000000000000000000000000000000000000000000000000000000000000397c058b00000000ffffffffffffffff0400000000000000ffffffff00000000000000000000000000e0a34400000000a8966402c213000050f3cc0fd0f3cc0f0000000007000000010000000000000000000000000000000000000008000000000000010000000000a0a94400a0a94403000000000000000000000000000000000000000000000000000000000000000000803f000000000400000058bc5f2564bc5f2564bc5f25000000000000000050cf211a00000000000000000101000090c9c90fc11300000300000090010000090100008200000000000000ce6c4d0900000000899f73fd0000000004000000ffffffff0000000000000000000000000000000000000000000000000000000000000000000000000000000000000000000000005d7f058b00000000ffffffffffffffff0400000000000000ffffffff0000000000000000000000001900000052ec730900000000149f73090000000004000000ffffffff000000000000000000000000000000000000000000000000000000000000000000000000000000000000000000000000d17f058b00000000ffffffffffffffff0400000000000000ffffffff0000000000000000000000000040a64401000000a8966402c313000010facc0f50facc0f000000000700000001000000000000000000000000000000000000000800000000000001000000000000ac440000ac4404000000000000000000000000000000000000000000000000000000000000000000803f000000000200000078bc5f2584bc5f2584bc5f25000000000000000050cf211a00000000000000000101000090c9c90fc213000004000000f40100004a010000a50000000500000076e5730900000000309e33090000000004000000ffffffff000000000000000000000000000000000000000000000000000000000000000000000000000000000000000000000000f57e058b00000000ffffffffffffffff0400000001000000ffffffff00000000000000000000000000000000fa2a2e0900000000be9973e70000000004000000ffffffff0000000000000000000000000000000000000000000000000000000000000000000000000000000000000000000000006979058b00000000ffffffffffffffff0400000000000000ffffffff00000000000000000000000000a0a84401000000a8966402c413000050f7cc0f90f7cc0f0000000007000000010000000000000000000000000000000000000008000000000000010000000000e0b14400e0b14405000000000000000000000000000000000000000000000000000000000000000000803f0000000002000000f8bd5f2504be5f2504be5f25000000000000000050cf211a00000000000000000101000090c9c90fc313000005000000260200006d010000b4000000000000009e8b1e0900000000db9873620000000004000000ffffffff0000000000000000000000000000000000000000000000000000000000000000000000000000000000000000000000008d78058b00000000ffffffffffffffff0400000000000000ffffffff0000000000000000000000001900000062eb730900000000249873090000000004000000ffffffff000000000000000000000000000000000000000000000000000000000000000000000000000000000000000000000000017b058b00000000ffffffffffffffff0400000000000000ffffffff0000000000000000000000000000ab4401000000a8966402c513000050f3cc0f90f3cc0f0700000007000000010000000000000000000000000000000000000008000000000000010000000000c0b14400c0b14406000000000000000000000000000000000000000000000000000000000000000000803f000000000200000088bd5f2594bd5f2594bd5f25000000000000000050cf211a00000000000000000101000090c9c90fc413000006000000580200008b010000c80000000000000006e80e0900000000439b73e10000000004000000ffffffff000000000000000000000000000000000000000000000000000000000000000000000000000000000000000000000000257a058b00000000ffffffffffffffff0400000000000000ffffffff000000000000000000000000190000008ae9730900000000cc9a73090000000004000000ffffffff000000000000000000000000000000000000000000000000000000000000000000000000000000000000000000000000997a058b00000000ffffffffffffffff0400000000000000ffffffff0000000000000000000000000060ad4401000000a8966402c613000010f6cc0fd0f6cc0f000000000700000001000000000000000000000000000000000000000800000000000001000000000020b5440020b54407000000000000000000000000000000000000000000000000000000000000000000803f0000000002000000d8bd5f25e4bd5f25e4bd5f25000000000000000050cf211a00000000000000000101000090c9c90fc513000007000000bc020000cc010000e600000000000000aea6ef0900000000ec9573eb0000000004000000ffffffff000000000000000000000000000000000000000000000000000000000000000000000000000000000000000000000000bd75058b00000000ffffffffffffffff0400000000000000ffffffff0000000000000000000000001900000032e6730900000000749573090000000004000000ffffffff0000000000000000000000000000000000000000000000000000000000000000000000000000000000000000000000003174058b00000000ffffffffffffffff0400000000000000ffffffff00000000000000000000000000c0b04401000000a8966402c7130000d0c3cc0f90c4cc0f0000000007000000010000000000000000000000000000000000000008000000000000010000000000a0b84400a0b84408000000000000000000000000000000000000000000000000000000000000000000803f0000000001000000e8bd5f25f4bd5f25f4bd5f25000000000000000050cf211a00000000000000000101000090c9c90fc613000008000000ee020000ef010000fa00000005000000d6ec730900000000909733090000000004000000ffffffff0000000000000000000000000000000000000000000000000000000000000000000000000000000000000000000000005577058b00000000ffffffffffffffff040000000e000000ffffffff000000000000000000000000000000005a04d80900000000199773560000000004000000ffffffff000000000000000000000000000000000000000000000000000000000000000000000000000000000000000000000000c977058b00000000ffffffffffffffff0400000000000000ffffffff0000000000000000000000000020b44401000000a8966402c813000050f3cc0f90f3cc0f060000000700000001000000000000000000000000000000000000000800000000000001000000000020bc440020bc4409000000000000000000000000000000000000000000000000000000000000000000803f000000000100000018be5f2524be5f2524be5f25000000000000000050cf211a00000000000000000101000090c9c90fc713000009000000200300001202000009010000000000007e65c809000000003d9673d50000000004000000ffffffff000000000000000000000000000000000000000000000000000000000000000000000000000000000000000000000000ed76058b00000000ffffffffffffffff0400000000000000ffffffff00000000000000000000000019000000c2e2730900000000849173090000000004000000ffffffff0000000000000000000000000000000000000000000000000000000000000000000000000000000000000000000000006171058b00000000ffffffffffffffff0400000000000000ffffffff0000000000000000000000000080b74401000000a8966402c913000050f7cc0fd0f7cc0f070000000700000001000000000000000000000000000000000000000800000000000001000000000060c2440060c2440a000000000000000000000000000000000000000000000000000000000000000000803f000000000100000028bd5f2534bd5f2534bd5f25000000000000000050cf211a00000000000000000101000090c9c90fc81300000a00000084030000530200002701000000000000e623a90900000000a69073df0000000004000000ffffffff0000000000000000000000000000000000000000000000000000000000000000000000000000000000000000000000008570058b00000000ffffffffffffffff0400000000000000ffffffff000000000000000000000000190000006ae37309000000002c9073090000000004000000ffffffff000000000000000000000000000000000000000000000000000000000000000000000000000000000000000000000000f970058b00000000ffffffffffffffff0400000000000000ffffffff00000000000000000000000000e0ba4401000000a8966402ca130000d0facc0f10fbcc0f0700000007000000010000000000000000000000000000000000000008000000000000010000000000c0c34400c0c3440b000000000000000000000000000000000000000000000000000000000000000000803f000000000100000038bd5f2544bd5f2544bd5f25000000000000000050cf211a00000000000000000101000090c9c90fc91300000b000000b6030000710200003b010000000000000e809909000000004f93735a0000000004000000ffffffff0000000000000000000000000000000000000000000000000000000000000000000000000000000000000000000000001d72058b00000000ffffffffffffffff0400000000000000ffffffff0000000000000000000000001900000092e1730900000000d49273090000000004000000ffffffff0000000000000000000000000000000000000000000000000000000000000000000000000000000000000000000000009172058b00000000ffffffffffffffff0400000000000000ffffffff0000000000000000000000000000be4401000000a8966402cb130000d0c3cc0f50c4cc0f000000000700000001000000000000000000000000000000000000000800000000000001000000000000cb440000cb440c000000000000000000000000000000000000000000000000000000000000000000803f000000000000000058bd5f2564bd5f2564bd5f25000000000000000050cf211a00000000000000000101000090c9c90fca1300000c000000e8030000940200004a01000009000000b6be720900000000f08d73030000000004000000ffffffff000000000000000000000000000000000000000000000000000000000000000000000000000000000000000000000000b56d058b00000000ffffffffffffffff0400000000000000ffffffff000000000000000000000000000000003afe8909000000007b8d73d90000000004000000ffffffff000000000000000000000000000000000000000000000000000000000000000000000000000000000000000000000000296c058b00000000ffffffffffffffff0400000000000000ffffffff0000000000000000000000000020c54401000000a8966402cc13000010f6cc0f50f6cc0f070000000700000001000000000000000000000000000000000000000800000000000001000000000060d2440060d2440d000000000000000000000000000000000000000000000000000000000000000000803f000000000000000038be5f2544be5f2544be5f25000000000000000050cf211a00000000000000000101000090c9c90fcb1300000d0000004c040000d50200006d01000000000000debc6a0800000000908f73c30000000004000000ffffffff0000000000000000000000000000000000000000000000000000000000000000000000000000000000000000000000004d6f058b00000000ffffffffffffffff0400000000000000ffffffff00000000000000000000000019000000a2fc730900000000e48f73090000000004000000ffffffff000000000000000000000000000000000000000000000000000000000000000000000000000000000000000000000000c16f058b00000000ffffffffffffffff0400000000000000ffffffff0000000000000000000000000040cc4401000000a8966402cd130000d0facc0f10fccc0f0600000007000000010000000000000000000000000000000000000008000000000000010000000000c0d94400c0d9440e000000000000000000000000000000000000000000000000000000000000000000803f000000000000000018ba5f2524ba5f2524ba5f25000000000000000050cf211a00000000000000000101000090c9c90fcc1300000e0000007e040000f80200007c01000000000000461d5b0800000000098e734e0000000004000000ffffffff000000000000000000000000000000000000000000000000000000000000000000000000000000000000000000000000e56e058b00000000ffffffffffffffff0400000000000000ffffffff00000000000000000000000019000000cafa7309000000008c8973090000000004000000ffffffff0000000000000000000000000000000000000000000000000000000000000000000000000000000000000000000000005969058b00000000ffffffffffffffff0400000000000000ffffffff0000000000000000000000000060d34401000000a8966402ce1300001009cd0f5009cd0f0600000007000000010000000000000000000000000000000000000008000000000000010000000000c0e04400c0e0440f000000000000000000000000000000000000000000000000000000000000000000803f0000000000000000a8ba5f25b4ba5f25b4ba5f25000000000000000050cf211a00000000000000000101000090c9c90fcd1300000f000000b0040000160300008b01000004000000eedb700900000000a88873100000000004000000ffffffff0000000000000000000000000000000000000000000000000000000000000000000000000000000000000000000000007d68058b00000000ffffffffffffffff0400000000000000ffffffff00000000000000000000000000000000727b4b08000000003d8873cd0000000004000000ffffffff000000000000000000000000000000000000000000000000000000000000000000000000000000000000000000000000f168058b00000000ffffffffffffffff0400000000000000ffffffff0000000000000000000000000040da4401000000</t>
  </si>
  <si>
    <t>#139|CarDef_Chevrolet_2016_Camaro_SS|4348454154454E47494E4503000000389DEA2A00000000E8170000a8966402cf13000010c9cc0f90c9cc0f00000000070000000100000000000000000000000000000000000000080000000000000100000000002090440020904401000000000000000000000000000000000000000000000000000000000000000000803f000000000400000068bd5f2574bd5f2574bd5f25000000000000000050d0211a00000000000000000101000050c2f30dffffffff010000005e010000e600000073000000000000003e135d09000000007980737e0000000004000000ffffffff0000000000000000000000000000000000000000000000000000000000000000000000000000000000000000000000002d63058b00000000ffffffffffffffff0400000000000000ffffffff0000000000000000000000001900000082f0730900000000c48373090000000004000000ffffffff000000000000000000000000000000000000000000000000000000000000000000000000000000000000000000000000a163058b00000000ffffffffffffffff0400000000000000ffffffff0000000000000000000000000020904400000000a8966402d0130000d0c3cc0f90c4cc0f0000000007000000010000000000000000000000000000000000000008000000000000010000000000a0964400a0964402000000000000000000000000000000000000000000000000000000000000000000803f000000000400000098bd5f25a4bd5f25a4bd5f25000000000000000050d0211a00000000000000000101000050c2f30dcf13000002000000c2010000270100009600000000000000a6d13d0900000000e28273780000000004000000ffffffff000000000000000000000000000000000000000000000000000000000000000000000000000000000000000000000000c562058b00000000ffffffffffffffff0400000000000000ffffffff000000000000000000000000190000002af17309000000006c8273090000000004000000ffffffff000000000000000000000000000000000000000000000000000000000000000000000000000000000000000000000000395d058b00000000ffffffffffffffff0400000000000000ffffffff00000000000000000000000000a0934400000000a8966402d1130000d0facc0f50fbcc0f0000000007000000010000000000000000000000000000000000000008000000000000010000000000209a4400209a4403000000000000000000000000000000000000000000000000000000000000000000803f0000000004000000a8bd5f25b4bd5f25b4bd5f25000000000000000050d0211a00000000000000000101000050c2f30dd013000003000000580200008b010000c800000000000000cecf0e09000000008bbc73e10000000004000000ffffffff0000000000000000000000000000000000000000000000000000000000000000000000000000000000000000000000005d5c058b00000000ffffffffffffffff0400000000000000ffffffff0000000000000000000000001900000052cf73090000000014bc73090000000004000000ffffffff000000000000000000000000000000000000000000000000000000000000000000000000000000000000000000000000d15c058b00000000ffffffffffffffff0400000000000000ffffffff0000000000000000000000000020974401000000a8966402d213000010ffcc0fd0ffcc0f0000000007000000010000000000000000000000000000000000000008000000000000010000000000c09d4400c09d4404000000000000000000000000000000000000000000000000000000000000000000803f0000000002000000c8bd5f25d4bd5f25d4bd5f25000000000000000050d0211a00000000000000000101000050c2f30dd113000004000000bc020000cc010000e60000000500000076c473090000000030bf33090000000004000000ffffffff000000000000000000000000000000000000000000000000000000000000000000000000000000000000000000000000f55f058b00000000ffffffffffffffff0400000001000000ffffffff00000000000000000000000000000000fa8def0900000000b8be73eb0000000004000000ffffffff000000000000000000000000000000000000000000000000000000000000000000000000000000000000000000000000695e058b00000000ffffffffffffffff0400000000000000ffffffff00000000000000000000000000a09a4401000000a8966402d3130000d0c3cc0f10c4cc0f070000000700000001000000000000000000000000000000000000000800000000000001000000000080a4440080a44405000000000000000000000000000000000000000000000000000000000000000000803f000000000200000048be5f2554be5f2554be5f25000000000000000050d0211a00000000000000000101000050c2f30dd213000005000000200300001202000009010000000000009e4ac80900000000ddb973d50000000004000000ffffffff0000000000000000000000000000000000000000000000000000000000000000000000000000000000000000000000008d59058b00000000ffffffffffffffff0400000000000000ffffffff0000000000000000000000001900000062ca73090000000024b973090000000004000000ffffffff0000000000000000000000000000000000000000000000000000000000000000000000000000000000000000000000000158058b00000000ffffffffffffffff0400000000000000ffffffff00000000000000000000000000209e4401000000a8966402d4130000d0facc0fd0fbcc0f0000000007000000010000000000000000000000000000000000000008000000000000010000000000e0a54400e0a54406000000000000000000000000000000000000000000000000000000000000000000803f000000000200000058be5f2564be5f2564be5f25000000000000000050d0211a00000000000000000101000050c2f30dd313000006000000b6030000710200003b0100000000000006ab99090000000047b8735a0000000004000000ffffffff000000000000000000000000000000000000000000000000000000000000000000000000000000000000000000000000255b058b00000000ffffffffffffffff0400000000000000ffffffff000000000000000000000000190000008ac8730900000000ccbb73090000000004000000ffffffff000000000000000000000000000000000000000000000000000000000000000000000000000000000000000000000000995b058b00000000ffffffffffffffff0400000000000000ffffffff00000000000000000000000000e0a14401000000a8966402d513000010ffcc0f1000cd0f070000000700000001000000000000000000000000000000000000000800000000000001000000000000ab440000ab4407000000000000000000000000000000000000000000000000000000000000000000803f000000000200000018bf5f2524bf5f2524bf5f25000000000000000050d0211a00000000000000000101000050c2f30dd4130000070000001a040000b70200005901000000000000ae697a0800000000e0ba73440000000004000000ffffffff000000000000000000000000000000000000000000000000000000000000000000000000000000000000000000000000bd5a058b00000000ffffffffffffffff0400000000000000ffffffff0000000000000000000000001900000032c973090000000074ba73090000000004000000ffffffff0000000000000000000000000000000000000000000000000000000000000000000000000000000000000000000000003155058b00000000ffffffffffffffff0400000000000000ffffffff00000000000000000000000000e0a64401000000a8966402d613000010facc0f50facc0f070000000700000001000000000000000000000000000000000000000800000000000001000000000020b0440020b04408000000000000000000000000000000000000000000000000000000000000000000803f0000000001000000b8be5f25c4be5f25c4be5f25000000000000000050d0211a00000000000000000101000050c2f30dd513000008000000b0040000160300008b01000005000000d6cf73090000000090b433090000000004000000ffffffff0000000000000000000000000000000000000000000000000000000000000000000000000000000000000000000000005554058b00000000ffffffffffffffff040000000e000000ffffffff000000000000000000000000000000005a474b080000000015b473cd0000000004000000ffffffff000000000000000000000000000000000000000000000000000000000000000000000000000000000000000000000000c954058b00000000ffffffffffffffff0400000000000000ffffffff00000000000000000000000000e0ab4401000000a8966402d7130000100ecd0f500ecd0f000000000700000001000000000000000000000000000000000000000800000000000001000000000040b5440040b54409000000000000000000000000000000000000000000000000000000000000000000803f000000000100000068be5f2574be5f2574be5f25000000000000000050d0211a00000000000000000101000050c2f30dd613000009000000140500005c030000ae010000000000007e0424080000000032b773b70000000004000000ffffffff000000000000000000000000000000000000000000000000000000000000000000000000000000000000000000000000ed57058b00000000ffffffffffffffff0400000000000000ffffffff00000000000000000000000019000000c2c573090000000084b673090000000004000000ffffffff0000000000000000000000000000000000000000000000000000000000000000000000000000000000000000000000006156058b00000000ffffffffffffffff0400000000000000ffffffff00000000000000000000000000e0b04401000000a8966402d813000010f6cc0f50f6cc0f070000000700000001000000000000000000000000000000000000000800000000000001000000000020bd440020bd440a000000000000000000000000000000000000000000000000000000000000000000803f000000000100000098be5f25a4be5f25a4be5f25000000000000000050d0211a00000000000000000101000050c2f30dd71300000a000000780500009d030000cc01000000000000e6c2040800000000abb173b10000000004000000ffffffff0000000000000000000000000000000000000000000000000000000000000000000000000000000000000000000000008551058b00000000ffffffffffffffff0400000000000000ffffffff000000000000000000000000190000006ac27309000000002cb173090000000004000000ffffffff000000000000000000000000000000000000000000000000000000000000000000000000000000000000000000000000f951058b00000000ffffffffffffffff0400000000000000ffffffff00000000000000000000000000e0b54401000000a8966402d913000010ffcc0f90ffcc0f000000000700000001000000000000000000000000000000000000000800000000000001000000000080c0440080c0440b000000000000000000000000000000000000000000000000000000000000000000803f0000000001000000c8be5f25d4be5f25d4be5f25000000000000000050d0211a00000000000000000101000050c2f30dd81300000b0000000e06000001040000fe010000000000000e23d6080000000045b073260000000004000000ffffffff0000000000000000000000000000000000000000000000000000000000000000000000000000000000000000000000001d53058b00000000ffffffffffffffff0400000000000000ffffffff0000000000000000000000001900000092c0730900000000d4b373090000000004000000ffffffff0000000000000000000000000000000000000000000000000000000000000000000000000000000000000000000000009153058b00000000ffffffffffffffff0400000000000000ffffffff00000000000000000000000000e0ba4401000000a8966402da130000d001cd0f5002cd0f060000000700000001000000000000000000000000000000000000000800000000000001000000000060ca440060ca440c000000000000000000000000000000000000000000000000000000000000000000803f0000000000000000d8be5f25e4be5f25e4be5f25000000000000000050d0211a00000000000000000101000050c2f30dd91300000c00000072060000420400002102000009000000b641710900000000f0b2731d0000000004000000ffffffff000000000000000000000000000000000000000000000000000000000000000000000000000000000000000000000000b552058b00000000ffffffffffffffff0400000000000000ffffffff000000000000000000000000000000003ae1b6080000000072b273200000000004000000ffffffff000000000000000000000000000000000000000000000000000000000000000000000000000000000000000000000000294d058b00000000ffffffffffffffff0400000000000000ffffffff0000000000000000000000000080c44401000000a8966402db130000d0facc0f90fbcc0f070000000700000001000000000000000000000000000000000000000800000000000001000000000040d4440040d4440d000000000000000000000000000000000000000000000000000000000000000000803f0000000000000000e8be5f25f4be5f25f4be5f25000000000000000050d0211a00000000000000000101000050c2f30dda1300000d00000008070000a60400005302000000000000dedf87080000000097ac73a90000000004000000ffffffff0000000000000000000000000000000000000000000000000000000000000000000000000000000000000000000000004d4c058b00000000ffffffffffffffff0400000000000000ffffffff00000000000000000000000019000000a2df730900000000e4ac73090000000004000000ffffffff000000000000000000000000000000000000000000000000000000000000000000000000000000000000000000000000c14c058b00000000ffffffffffffffff0400000000000000ffffffff0000000000000000000000000020ce4401000000a8966402dc13000050c6cc0f90c6cc0f000000000700000001000000000000000000000000000000000000000800000000000001000000000040de440040de440e000000000000000000000000000000000000000000000000000000000000000000803f000000000000000078ba5f2584ba5f2584ba5f25000000000000000050d0211a00000000000000000101000050c2f30ddb1300000e0000006c070000e70400007102000000000000469c600b0000000010af73930000000004000000ffffffff000000000000000000000000000000000000000000000000000000000000000000000000000000000000000000000000e54f058b00000000ffffffffffffffff0400000000000000ffffffff00000000000000000000000019000000cadd7309000000008cae73090000000004000000ffffffff000000000000000000000000000000000000000000000000000000000000000000000000000000000000000000000000594e058b00000000ffffffffffffffff0400000000000000ffffffff00000000000000000000000000c0d74401000000a8966402dd1300005011cd0f9011cd0f0700000007000000010000000000000000000000000000000000000008000000000000010000000000e0e74400e0e7440f000000000000000000000000000000000000000000000000000000000000000000803f0000000000000000d8bb5f25e4bb5f25e4bb5f25000000000000000050d0211a00000000000000000101000050c2f30ddc1300000f000000d0070000280500009402000004000000eefa700900000000a8a973100000000004000000ffffffff0000000000000000000000000000000000000000000000000000000000000000000000000000000000000000000000007d49058b00000000ffffffffffffffff0400000000000000ffffffff00000000000000000000000000000000725a410b0000000025a9739d0000000004000000ffffffff000000000000000000000000000000000000000000000000000000000000000000000000000000000000000000000000f149058b00000000ffffffffffffffff0400000000000000ffffffff0000000000000000000000000020e14401000000</t>
  </si>
  <si>
    <t>#140|CarDef_Holden_Coupe_60|4348454154454E47494E450300000038DBEA2A00000000E8170000a8966402de13000010c9cc0f90c9cc0f0000000007000000010000000000000000000000000000000000000008000000000000010000000000608d4400608d4401000000000000000000000000000000000000000000000000000000000000000000803f0000000004000000f8be5f2504bf5f2504bf5f250000000000000000d0ce211a000000000000000001010000b0daee02ffffffff010000002c010000c800000064000000000000003ef56c090000000078c673f30000000004000000ffffffff0000000000000000000000000000000000000000000000000000000000000000000000000000000000000000000000002d21058b00000000ffffffffffffffff0400000000000000ffffffff0000000000000000000000001900000082b2730900000000c4c173090000000004000000ffffffff000000000000000000000000000000000000000000000000000000000000000000000000000000000000000000000000a121058b00000000ffffffffffffffff0400000000000000ffffffff00000000000000000000000000608d4400000000a8966402df130000100ecd0f900ecd0f00000000070000000100000000000000000000000000000000000000080000000000000100000000002093440020934402000000000000000000000000000000000000000000000000000000000000000000803f000000000400000008bf5f2514bf5f2514bf5f250000000000000000d0ce211a000000000000000001010000b0daee02de130000020000005e010000e60000007300000000000000a6535d0900000000e1c0737e0000000004000000ffffffff000000000000000000000000000000000000000000000000000000000000000000000000000000000000000000000000c520058b00000000ffffffffffffffff0400000000000000ffffffff000000000000000000000000190000002ab37309000000006cc073090000000004000000ffffffff0000000000000000000000000000000000000000000000000000000000000000000000000000000000000000000000003923058b00000000ffffffffffffffff0400000000000000ffffffff0000000000000000000000000040904400000000a8966402e0130000100ecd0fd00ecd0f00000000070000000100000000000000000000000000000000000000080000000000000100000000002096440020964403000000000000000000000000000000000000000000000000000000000000000000803f000000000400000028be5f2534be5f2534be5f250000000000000000d0ce211a000000000000000001010000b0daee02df1300000300000090010000090100008200000000000000ce314d090000000089c273fd0000000004000000ffffffff0000000000000000000000000000000000000000000000000000000000000000000000000000000000000000000000005d22058b00000000ffffffffffffffff0400000000000000ffffffff0000000000000000000000001900000052b173090000000014c273090000000004000000ffffffff000000000000000000000000000000000000000000000000000000000000000000000000000000000000000000000000d122058b00000000ffffffffffffffff0400000000000000ffffffff0000000000000000000000000020934401000000a8966402e113000050c6cc0fd0c6cc0f07000000070000000100000000000000000000000000000000000000080000000000000100000000000099440000994404000000000000000000000000000000000000000000000000000000000000000000803f000000000200000088be5f2594be5f2594be5f250000000000000000d0ce211a000000000000000001010000b0daee02e013000004000000f40100004a010000a500000005000000768673090000000030fd33090000000004000000ffffffff000000000000000000000000000000000000000000000000000000000000000000000000000000000000000000000000f51d058b00000000ffffffffffffffff0400000001000000ffffffff00000000000000000000000000000000fa4f2e0900000000befc73e70000000004000000ffffffff000000000000000000000000000000000000000000000000000000000000000000000000000000000000000000000000691c058b00000000ffffffffffffffff0400000000000000ffffffff0000000000000000000000000000964401000000a8966402e2130000100ecd0f100fcd0f0000000007000000010000000000000000000000000000000000000008000000000000010000000000009f4400009f4405000000000000000000000000000000000000000000000000000000000000000000803f000000000200000038bf5f2544bf5f2544bf5f250000000000000000d0ce211a000000000000000001010000b0daee02e113000005000000260200006d010000b4000000000000009eec1e0900000000dbff73620000000004000000ffffffff0000000000000000000000000000000000000000000000000000000000000000000000000000000000000000000000008d1f058b00000000ffffffffffffffff0400000000000000ffffffff00000000000000000000000019000000628c73090000000024ff73090000000004000000ffffffff000000000000000000000000000000000000000000000000000000000000000000000000000000000000000000000000011e058b00000000ffffffffffffffff0400000000000000ffffffff00000000000000000000000000e0984401000000a8966402e313000010ffcc0f50ffcc0f0700000007000000010000000000000000000000000000000000000008000000000000010000000000809f4400809f4406000000000000000000000000000000000000000000000000000000000000000000803f000000000200000008c05f2514c05f2514c05f250000000000000000d0ce211a000000000000000001010000b0daee02e213000006000000580200008b010000c800000000000000068d0e090000000043fe73e10000000004000000ffffffff0000000000000000000000000000000000000000000000000000000000000000000000000000000000000000000000002519058b00000000ffffffffffffffff0400000000000000ffffffff000000000000000000000000190000008a8a730900000000ccf973090000000004000000ffffffff0000000000000000000000000000000000000000000000000000000000000000000000000000000000000000000000009919058b00000000ffffffffffffffff0400000000000000ffffffff00000000000000000000000000a09b4401000000a8966402e4130000d0c3cc0f90c4cc0f0000000007000000010000000000000000000000000000000000000008000000000000010000000000a0a34400a0a34407000000000000000000000000000000000000000000000000000000000000000000803f0000000002000000b8bf5f25c4bf5f25c4bf5f250000000000000000d0ce211a000000000000000001010000b0daee02e313000007000000bc020000cc010000e600000000000000aecbef0900000000ecf873eb0000000004000000ffffffff000000000000000000000000000000000000000000000000000000000000000000000000000000000000000000000000bd18058b00000000ffffffffffffffff0400000000000000ffffffff00000000000000000000000019000000328b73090000000074f873090000000004000000ffffffff000000000000000000000000000000000000000000000000000000000000000000000000000000000000000000000000311b058b00000000ffffffffffffffff0400000000000000ffffffff00000000000000000000000000a09f4401000000a8966402e5130000100ecd0f500ecd0f0700000007000000010000000000000000000000000000000000000008000000000000010000000000c0a74400c0a74408000000000000000000000000000000000000000000000000000000000000000000803f000000000100000098bf5f25a4bf5f25a4bf5f250000000000000000d0ce211a000000000000000001010000b0daee02e413000008000000ee020000ef010000fa00000005000000d68173090000000090fa33090000000004000000ffffffff000000000000000000000000000000000000000000000000000000000000000000000000000000000000000000000000551a058b00000000ffffffffffffffff040000000e000000ffffffff000000000000000000000000000000005a69d8090000000019fa73560000000004000000ffffffff000000000000000000000000000000000000000000000000000000000000000000000000000000000000000000000000c91a058b00000000ffffffffffffffff0400000000000000ffffffff00000000000000000000000000a0a34401000000a8966402e6130000d0facc0f50fbcc0f0000000007000000010000000000000000000000000000000000000008000000000000010000000000e0ab4400e0ab4409000000000000000000000000000000000000000000000000000000000000000000803f0000000001000000d8bf5f25e4bf5f25e4bf5f250000000000000000d0ce211a000000000000000001010000b0daee02e513000009000000200300001202000009010000000000007e06c809000000003df573d50000000004000000ffffffff000000000000000000000000000000000000000000000000000000000000000000000000000000000000000000000000ed15058b00000000ffffffffffffffff0400000000000000ffffffff00000000000000000000000019000000c28773090000000084f473090000000004000000ffffffff0000000000000000000000000000000000000000000000000000000000000000000000000000000000000000000000006114058b00000000ffffffffffffffff0400000000000000ffffffff00000000000000000000000000a0a74401000000a8966402e713000010f6cc0f90f6cc0f060000000700000001000000000000000000000000000000000000000800000000000001000000000080b2440080b2440a000000000000000000000000000000000000000000000000000000000000000000803f0000000001000000e8bf5f25f4bf5f25f4bf5f250000000000000000d0ce211a000000000000000001010000b0daee02e61300000a00000084030000530200002701000000000000e644a90900000000a6f773df0000000004000000ffffffff0000000000000000000000000000000000000000000000000000000000000000000000000000000000000000000000008517058b00000000ffffffffffffffff0400000000000000ffffffff000000000000000000000000190000006a847309000000002cf773090000000004000000ffffffff000000000000000000000000000000000000000000000000000000000000000000000000000000000000000000000000f917058b00000000ffffffffffffffff0400000000000000ffffffff00000000000000000000000000a0ab4401000000a8966402e813000050f3cc0f90f3cc0f0600000007000000010000000000000000000000000000000000000008000000000000010000000000e0b44400e0b4440b000000000000000000000000000000000000000000000000000000000000000000803f0000000001000000f8bf5f2504c05f2504c05f250000000000000000d0ce211a000000000000000001010000b0daee02e71300000b000000b6030000710200003b010000000000000ee59909000000004ff6735a0000000004000000ffffffff0000000000000000000000000000000000000000000000000000000000000000000000000000000000000000000000001d11058b00000000ffffffffffffffff0400000000000000ffffffff000000000000000000000000190000009282730900000000d4f173090000000004000000ffffffff0000000000000000000000000000000000000000000000000000000000000000000000000000000000000000000000009111058b00000000ffffffffffffffff0400000000000000ffffffff00000000000000000000000000a0af4401000000a8966402e913000010f6cc0f10f7cc0f060000000700000001000000000000000000000000000000000000000800000000000001000000000080bd440080bd440c000000000000000000000000000000000000000000000000000000000000000000803f000000000000000018c05f2524c05f2524c05f250000000000000000d0ce211a000000000000000001010000b0daee02e81300000c000000e8030000940200004a01000009000000b6c3720900000000f0f073030000000004000000ffffffff000000000000000000000000000000000000000000000000000000000000000000000000000000000000000000000000b510058b00000000ffffffffffffffff0400000000000000ffffffff000000000000000000000000000000003a838909000000007bf073d90000000004000000ffffffff0000000000000000000000000000000000000000000000000000000000000000000000000000000000000000000000002913058b00000000ffffffffffffffff0400000000000000ffffffff0000000000000000000000000000b84401000000a8966402ea130000d0facc0f10fccc0f070000000700000001000000000000000000000000000000000000000800000000000001000000000020c6440020c6440d000000000000000000000000000000000000000000000000000000000000000000803f000000000000000048bf5f2554bf5f2554bf5f250000000000000000d0ce211a000000000000000001010000b0daee02e91300000d0000004c040000d50200006d01000000000000dec16a080000000090f273c30000000004000000ffffffff0000000000000000000000000000000000000000000000000000000000000000000000000000000000000000000000004d12058b00000000ffffffffffffffff0400000000000000ffffffff00000000000000000000000019000000a281730900000000e4f273090000000004000000ffffffff000000000000000000000000000000000000000000000000000000000000000000000000000000000000000000000000c112058b00000000ffffffffffffffff0400000000000000ffffffff0000000000000000000000000060c04401000000a8966402eb13000050c6cc0f90c6cc0f0000000007000000010000000000000000000000000000000000000008000000000000010000000000c0ce4400c0ce440e000000000000000000000000000000000000000000000000000000000000000000803f000000000000000078bb5f2584bb5f2584bb5f250000000000000000d0ce211a000000000000000001010000b0daee02ea1300000e0000007e040000f80200007c01000000000000467e5b080000000009ed734e0000000004000000ffffffff000000000000000000000000000000000000000000000000000000000000000000000000000000000000000000000000e50d058b00000000ffffffffffffffff0400000000000000ffffffff00000000000000000000000019000000ca9f7309000000008cec73090000000004000000ffffffff000000000000000000000000000000000000000000000000000000000000000000000000000000000000000000000000590c058b00000000ffffffffffffffff0400000000000000ffffffff00000000000000000000000000c0c84401000000a8966402ec13000010facc0f90facc0f060000000700000001000000000000000000000000000000000000000800000000000001000000000060d7440060d7440f000000000000000000000000000000000000000000000000000000000000000000803f000000000000000098bc5f25a4bc5f25a4bc5f250000000000000000d0ce211a000000000000000001010000b0daee02eb1300000f000000b0040000160300008b01000004000000eebc700900000000a8ef73100000000004000000ffffffff0000000000000000000000000000000000000000000000000000000000000000000000000000000000000000000000007d0f058b00000000ffffffffffffffff0400000000000000ffffffff00000000000000000000000000000000721c4b08000000003def73cd0000000004000000ffffffff000000000000000000000000000000000000000000000000000000000000000000000000000000000000000000000000f10f058b00000000ffffffffffffffff0400000000000000ffffffff0000000000000000000000000020d14401000000</t>
  </si>
  <si>
    <t>#141|CarDef_Mazda_6|4348454154454E47494E450300000038FAEA2A00000000E8170000a8966402ed13000010f6cc0f50f6cc0f0000000007000000010000000000000000000000000000000000000008000000000000010000000000c0204400c0204401000000000000000000000000000000000000000000000000000000000000000000803f000000000400000088bf5f2594bf5f2594bf5f25000000000000000090d4211a000000000000000001010000f8e8e706ffffffff01000000fa000000a500000055000000000000003e347c090000000078e773740000000004000000ffffffff0000000000000000000000000000000000000000000000000000000000000000000000000000000000000000000000002d06058b00000000ffffffffffffffff0400000000000000ffffffff000000000000000000000000190000008295730900000000c4e673090000000004000000ffffffff000000000000000000000000000000000000000000000000000000000000000000000000000000000000000000000000a106058b00000000ffffffffffffffff0400000000000000ffffffff00000000000000000000000000c0204400000000a8966402ee1300001009cd0f5009cd0f0000000007000000010000000000000000000000000000000000000008000000000000010000000000802c4400802c4402000000000000000000000000000000000000000000000000000000000000000000803f000000000400000058bf5f2564bf5f2564bf5f25000000000000000090d4211a000000000000000001010000f8e8e706ed13000002000000fa000000a50000005500000000000000a6327c0900000000e0e173740000000004000000ffffffff000000000000000000000000000000000000000000000000000000000000000000000000000000000000000000000000c501058b00000000ffffffffffffffff0400000000000000ffffffff000000000000000000000000190000002a927309000000006ce173090000000004000000ffffffff0000000000000000000000000000000000000000000000000000000000000000000000000000000000000000000000003900058b00000000ffffffffffffffff0400000000000000ffffffff0000000000000000000000000000294400000000a8966402ef130000d001cd0f5002cd0f0000000007000000010000000000000000000000000000000000000008000000000000010000000000c0344400c0344403000000000000000000000000000000000000000000000000000000000000000000803f0000000004000000c8bf5f25d4bf5f25d4bf5f25000000000000000090d4211a000000000000000001010000f8e8e706ee13000003000000fa000000a50000005500000000000000ce307c090000000088e373740000000004000000ffffffff0000000000000000000000000000000000000000000000000000000000000000000000000000000000000000000000005d03058b00000000ffffffffffffffff0400000000000000ffffffff00000000000000000000000019000000529073090000000014e373090000000004000000ffffffff000000000000000000000000000000000000000000000000000000000000000000000000000000000000000000000000d103058b00000000ffffffffffffffff0400000000000000ffffffff0000000000000000000000000040314401000000a8966402f013000050f7cc0fd0f7cc0f0700000007000000010000000000000000000000000000000000000008000000000000010000000000403d4400403d4404000000000000000000000000000000000000000000000000000000000000000000803f000000000200000068bf5f2574bf5f2574bf5f25000000000000000090d4211a000000000000000001010000f8e8e706ef13000004000000fa000000a50000005500000005000000769973090000000030e233090000000004000000ffffffff000000000000000000000000000000000000000000000000000000000000000000000000000000000000000000000000f502058b00000000ffffffffffffffff0400000002000000ffffffff00000000000000000000000000000000face7d0900000000bc1d72740000000004000000ffffffff00000000000000000000000000000000000000000000000000000000000000000000000000000000000000000000000069fd048b00000000ffffffffffffffff0400000000000000ffffffff0000000000000000000000000080394401000000a8966402f113000010facc0f90facc0f00000000070000000100000000000000000000000000000000000000080000000000000100000000008049440080494405000000000000000000000000000000000000000000000000000000000000000000803f000000000200000078bf5f2584bf5f2584bf5f25000000000000000090d4211a000000000000000001010000f8e8e706f0130000050000002c010000c800000064000000000000009e2f6d0900000000d81c72f30000000004000000ffffffff0000000000000000000000000000000000000000000000000000000000000000000000000000000000000000000000008dfc048b00000000ffffffffffffffff0400000000000000ffffffff00000000000000000000000019000000626f720900000000241c72090000000004000000ffffffff00000000000000000000000000000000000000000000000000000000000000000000000000000000000000000000000001ff048b00000000ffffffffffffffff0400000000000000ffffffff00000000000000000000000000c0414401000000a8966402f2130000100ecd0f100fcd0f0000000007000000010000000000000000000000000000000000000008000000000000010000000000c04e4400c04e4406000000000000000000000000000000000000000000000000000000000000000000803f000000000200000088c05f2594c05f2594c05f25000000000000000090d4211a000000000000000001010000f8e8e706f1130000060000002c010000c80000006400000000000000062c6d0900000000401f72f30000000004000000ffffffff00000000000000000000000000000000000000000000000000000000000000000000000000000000000000000000000025fe048b00000000ffffffffffffffff0400000000000000ffffffff000000000000000000000000190000008a6d720900000000cc1e72090000000004000000ffffffff00000000000000000000000000000000000000000000000000000000000000000000000000000000000000000000000099fe048b00000000ffffffffffffffff0400000000000000ffffffff00000000000000000000000000c0494401000000a8966402f313000010ffcc0fd0ffcc0f0000000007000000010000000000000000000000000000000000000008000000000000010000000000805a4400805a4407000000000000000000000000000000000000000000000000000000000000000000803f000000000200000098c05f25a4c05f25a4c05f25000000000000000090d4211a000000000000000001010000f8e8e706f2130000070000002c010000c80000006400000000000000ae2a6d0900000000e81972f30000000004000000ffffffff000000000000000000000000000000000000000000000000000000000000000000000000000000000000000000000000bdf9048b00000000ffffffffffffffff0400000000000000ffffffff00000000000000000000000019000000326a720900000000741972090000000004000000ffffffff00000000000000000000000000000000000000000000000000000000000000000000000000000000000000000000000031f8048b00000000ffffffffffffffff0400000000000000ffffffff0000000000000000000000000040554401000000a8966402f413000050c6cc0fd0c6cc0f00000000070000000100000000000000000000000000000000000000080000000000000100000000004066440040664408000000000000000000000000000000000000000000000000000000000000000000803f000000000100000058c05f2564c05f2564c05f25000000000000000090d4211a000000000000000001010000f8e8e706f3130000080000002c010000c80000006400000005000000d660720900000000901b32090000000004000000ffffffff00000000000000000000000000000000000000000000000000000000000000000000000000000000000000000000000055fb048b00000000ffffffffffffffff040000000c000000ffffffff000000000000000000000000000000005a286d09000000001c1b72f30000000004000000ffffffff000000000000000000000000000000000000000000000000000000000000000000000000000000000000000000000000c9fb048b00000000ffffffffffffffff0400000000000000ffffffff00000000000000000000000000c0604401000000a8966402f513000010f6cc0f10f7cc0f07000000070000000100000000000000000000000000000000000000080000000000000100000000004072440040724409000000000000000000000000000000000000000000000000000000000000000000803f000000000100000078c05f2584c05f2584c05f25000000000000000090d4211a000000000000000001010000f8e8e706f4130000090000005e010000e600000073000000000000007e895c0900000000391a727e0000000004000000ffffffff000000000000000000000000000000000000000000000000000000000000000000000000000000000000000000000000edfa048b00000000ffffffffffffffff0400000000000000ffffffff00000000000000000000000019000000c266720900000000841572090000000004000000ffffffff00000000000000000000000000000000000000000000000000000000000000000000000000000000000000000000000061f5048b00000000ffffffffffffffff0400000000000000ffffffff00000000000000000000000000406c4401000000a8966402f6130000100ecd0f900ecd0f0600000007000000010000000000000000000000000000000000000008000000000000010000000000e0804400e080440a000000000000000000000000000000000000000000000000000000000000000000803f000000000100000008c15f2514c15f2514c15f25000000000000000090d4211a000000000000000001010000f8e8e706f51300000a0000005e010000e60000007300000000000000e6875c0900000000a114727e0000000004000000ffffffff00000000000000000000000000000000000000000000000000000000000000000000000000000000000000000000000085f4048b00000000ffffffffffffffff0400000000000000ffffffff000000000000000000000000190000006a677209000000002c1472090000000004000000ffffffff000000000000000000000000000000000000000000000000000000000000000000000000000000000000000000000000f9f4048b00000000ffffffffffffffff0400000000000000ffffffff00000000000000000000000000c0774401000000a8966402f713000010ffcc0f50ffcc0f0600000007000000010000000000000000000000000000000000000008000000000000010000000000c0854400c085440b000000000000000000000000000000000000000000000000000000000000000000803f0000000001000000a8c05f25b4c05f25b4c05f25000000000000000090d4211a000000000000000001010000f8e8e706f61300000b0000005e010000e600000073000000000000000e845c09000000004917727e0000000004000000ffffffff0000000000000000000000000000000000000000000000000000000000000000000000000000000000000000000000001df6048b00000000ffffffffffffffff0400000000000000ffffffff000000000000000000000000190000009265720900000000d41672090000000004000000ffffffff00000000000000000000000000000000000000000000000000000000000000000000000000000000000000000000000091f6048b00000000ffffffffffffffff0400000000000000ffffffff00000000000000000000000000e0814401000000a8966402f81300005011cd0f9011cd0f0700000007000000010000000000000000000000000000000000000008000000000000010000000000a08f4400a08f440c000000000000000000000000000000000000000000000000000000000000000000803f0000000000000000b8c05f25c4c05f25c4c05f25000000000000000090d4211a000000000000000001010000f8e8e706f71300000c0000005e010000e60000007300000009000000b632720900000000f011f20b0000000004000000ffffffff000000000000000000000000000000000000000000000000000000000000000000000000000000000000000000000000b5f1048b00000000ffffffffffffffff0400000000000000ffffffff000000000000000000000000000000003a825c09000000007d11727e0000000004000000ffffffff00000000000000000000000000000000000000000000000000000000000000000000000000000000000000000000000029f0048b00000000ffffffffffffffff0400000000000000ffffffff00000000000000000000000000808b4401000000a8966402f913000010c9cc0f50c9cc0f0000000007000000010000000000000000000000000000000000000008000000000000010000000000a0994400a099440d000000000000000000000000000000000000000000000000000000000000000000803f000000000000000018c15f2524c15f2524c15f25000000000000000090d4211a000000000000000001010000f8e8e706f81300000d00000090010000090100008200000000000000dee04c0900000000991372fd0000000004000000ffffffff0000000000000000000000000000000000000000000000000000000000000000000000000000000000000000000000004df3048b00000000ffffffffffffffff0400000000000000ffffffff00000000000000000000000019000000a260720900000000e41372090000000004000000ffffffff000000000000000000000000000000000000000000000000000000000000000000000000000000000000000000000000c1f3048b00000000ffffffffffffffff0400000000000000ffffffff0000000000000000000000000020954401000000a8966402fa130000d0c3cc0f90c4cc0f000000000700000001000000000000000000000000000000000000000800000000000001000000000080a3440080a3440e000000000000000000000000000000000000000000000000000000000000000000803f0000000000000000b8bc5f25c4bc5f25c4bc5f25000000000000000090d4211a000000000000000001010000f8e8e706f91300000e0000009001000009010000820000000000000046e14c0900000000011272fd0000000004000000ffffffff000000000000000000000000000000000000000000000000000000000000000000000000000000000000000000000000e5f2048b00000000ffffffffffffffff0400000000000000ffffffff00000000000000000000000019000000ca7e7209000000008c0d72090000000004000000ffffffff00000000000000000000000000000000000000000000000000000000000000000000000000000000000000000000000059ed048b00000000ffffffffffffffff0400000000000000ffffffff00000000000000000000000000c09e4401000000a8966402fb13000050cbcc0fd0cbcc0f060000000700000001000000000000000000000000000000000000000800000000000001000000000020ad440020ad440f000000000000000000000000000000000000000000000000000000000000000000803f000000000000000048bd5f2554bd5f2554bd5f25000000000000000090d4211a000000000000000001010000f8e8e706fa1300000f00000090010000090100008200000004000000eeef730900000000a80cf2050000000004000000ffffffff0000000000000000000000000000000000000000000000000000000000000000000000000000000000000000000000007dec048b00000000ffffffffffffffff0400000000000000ffffffff0000000000000000000000000000000072ff4c0900000000350c72fd0000000004000000ffffffff000000000000000000000000000000000000000000000000000000000000000000000000000000000000000000000000f1ec048b00000000ffffffffffffffff0400000000000000ffffffff0000000000000000000000000020a84401000000</t>
  </si>
  <si>
    <t>#142|CarDef_Mazda_RX8|4348454154454E47494E450300000038BCEA2A00000000E8170000a8966402fc130000d0c3cc0f10c4cc0f0000000007000000010000000000000000000000000000000000000008000000000000010000000000405f4400405f4401000000000000000000000000000000000000000000000000000000000000000000803f000000000400000038c05f2544c05f2544c05f250000000000000000d0d3211a000000000000000001010000f8e9e706ffffffff01000000fa000000a500000055000000000000003e727c090000000078a173740000000004000000ffffffff0000000000000000000000000000000000000000000000000000000000000000000000000000000000000000000000002d40058b00000000ffffffffffffffff0400000000000000ffffffff0000000000000000000000001900000082d3730900000000c4a073090000000004000000ffffffff000000000000000000000000000000000000000000000000000000000000000000000000000000000000000000000000a140058b00000000ffffffffffffffff0400000000000000ffffffff00000000000000000000000000405f4400000000a8966402fd130000d001cd0f1002cd0f07000000070000000100000000000000000000000000000000000000080000000000000100000000004069440040694402000000000000000000000000000000000000000000000000000000000000000000803f0000000004000000c8c05f25d4c05f25d4c05f250000000000000000d0d3211a000000000000000001010000f8e9e706fc13000002000000fa000000a50000005500000000000000a6707c0900000000e0a373740000000004000000ffffffff000000000000000000000000000000000000000000000000000000000000000000000000000000000000000000000000c543058b00000000ffffffffffffffff0400000000000000ffffffff000000000000000000000000190000002ad07309000000006ca373090000000004000000ffffffff0000000000000000000000000000000000000000000000000000000000000000000000000000000000000000000000003942058b00000000ffffffffffffffff0400000000000000ffffffff00000000000000000000000000c0644400000000a8966402fe1300001009cd0f5009cd0f0000000007000000010000000000000000000000000000000000000008000000000000010000000000006f4400006f4403000000000000000000000000000000000000000000000000000000000000000000803f0000000004000000d8c05f25e4c05f25e4c05f250000000000000000d0d3211a000000000000000001010000f8e9e706fd130000030000002c010000c80000006400000000000000ceee6c090000000088dd73f30000000004000000ffffffff0000000000000000000000000000000000000000000000000000000000000000000000000000000000000000000000005d3d058b00000000ffffffffffffffff0400000000000000ffffffff0000000000000000000000001900000052ae73090000000014dd73090000000004000000ffffffff000000000000000000000000000000000000000000000000000000000000000000000000000000000000000000000000d13d058b00000000ffffffffffffffff0400000000000000ffffffff00000000000000000000000000406a4401000000a8966402ff13000010c9cc0f50c9cc0f06000000070000000100000000000000000000000000000000000000080000000000000100000000008074440080744404000000000000000000000000000000000000000000000000000000000000000000803f0000000002000000e8c05f25f4c05f25f4c05f250000000000000000d0d3211a000000000000000001010000f8e9e706fe130000040000002c010000c8000000640000000500000076a773090000000030dc33090000000004000000ffffffff000000000000000000000000000000000000000000000000000000000000000000000000000000000000000000000000f53c058b00000000ffffffffffffffff0400000002000000ffffffff00000000000000000000000000000000faec6c0900000000bcdf73f30000000004000000ffffffff000000000000000000000000000000000000000000000000000000000000000000000000000000000000000000000000693f058b00000000ffffffffffffffff0400000000000000ffffffff00000000000000000000000000c06f4401000000a89664020014000050f7cc0f90f7cc0f0700000007000000010000000000000000000000000000000000000008000000000000010000000000007f4400007f4405000000000000000000000000000000000000000000000000000000000000000000803f0000000002000000f8c05f2504c15f2504c15f250000000000000000d0d3211a000000000000000001010000f8e9e706ff130000050000005e010000e600000073000000000000009e4d5d0900000000d9de737e0000000004000000ffffffff0000000000000000000000000000000000000000000000000000000000000000000000000000000000000000000000008d3e058b00000000ffffffffffffffff0400000000000000ffffffff0000000000000000000000001900000062ad73090000000024de73090000000004000000ffffffff0000000000000000000000000000000000000000000000000000000000000000000000000000000000000000000000000139058b00000000ffffffffffffffff0400000000000000ffffffff0000000000000000000000000040754401000000a89664020114000050f7cc0f90f7cc0f0000000007000000010000000000000000000000000000000000000008000000000000010000000000a0804400a0804406000000000000000000000000000000000000000000000000000000000000000000803f0000000002000000c8c15f25d4c15f25d4c15f250000000000000000d0d3211a000000000000000001010000f8e9e70600140000060000005e010000e60000007300000000000000064a5d090000000041d9737e0000000004000000ffffffff0000000000000000000000000000000000000000000000000000000000000000000000000000000000000000000000002538058b00000000ffffffffffffffff0400000000000000ffffffff000000000000000000000000190000008aab730900000000ccd873090000000004000000ffffffff0000000000000000000000000000000000000000000000000000000000000000000000000000000000000000000000009938058b00000000ffffffffffffffff0400000000000000ffffffff00000000000000000000000000007b4401000000a89664020214000050f3cc0f90f3cc0f0700000007000000010000000000000000000000000000000000000008000000000000010000000000a0844400a0844407000000000000000000000000000000000000000000000000000000000000000000803f0000000002000000b8c15f25c4c15f25c4c15f250000000000000000d0d3211a000000000000000001010000f8e9e706011400000700000090010000090100008200000000000000ae284d0900000000e9db73fd0000000004000000ffffffff000000000000000000000000000000000000000000000000000000000000000000000000000000000000000000000000bd3b058b00000000ffffffffffffffff0400000000000000ffffffff0000000000000000000000001900000032a873090000000074db73090000000004000000ffffffff000000000000000000000000000000000000000000000000000000000000000000000000000000000000000000000000313a058b00000000ffffffffffffffff0400000000000000ffffffff0000000000000000000000000060814401000000a89664020314000010ffcc0f1000cd0f0000000007000000010000000000000000000000000000000000000008000000000000010000000000a0884400a0884408000000000000000000000000000000000000000000000000000000000000000000803f000000000100000088c15f2594c15f2594c15f250000000000000000d0d3211a000000000000000001010000f8e9e706021400000800000090010000090100008200000005000000d6ae73090000000090d533090000000004000000ffffffff0000000000000000000000000000000000000000000000000000000000000000000000000000000000000000000000005535058b00000000ffffffffffffffff040000000c000000ffffffff000000000000000000000000000000005a264d09000000001dd573fd0000000004000000ffffffff000000000000000000000000000000000000000000000000000000000000000000000000000000000000000000000000c935058b00000000ffffffffffffffff0400000000000000ffffffff0000000000000000000000000040854401000000a89664020414000050c6cc0f90c6cc0f0600000007000000010000000000000000000000000000000000000008000000000000010000000000808c4400808c4409000000000000000000000000000000000000000000000000000000000000000000803f000000000100000038c15f2544c15f2544c15f250000000000000000d0d3211a000000000000000001010000f8e9e7060314000009000000c20100002701000096000000000000007e873d09000000003ad473780000000004000000ffffffff000000000000000000000000000000000000000000000000000000000000000000000000000000000000000000000000ed34058b00000000ffffffffffffffff0400000000000000ffffffff00000000000000000000000019000000c2a473090000000084d773090000000004000000ffffffff0000000000000000000000000000000000000000000000000000000000000000000000000000000000000000000000006137058b00000000ffffffffffffffff0400000000000000ffffffff0000000000000000000000000020894401000000a89664020514000050cbcc0f90cbcc0f0700000007000000010000000000000000000000000000000000000008000000000000010000000000a0924400a092440a000000000000000000000000000000000000000000000000000000000000000000803f0000000001000000e8c15f25f4c15f25f4c15f250000000000000000d0d3211a000000000000000001010000f8e9e706041400000a000000c2010000270100009600000000000000e6853d0900000000a2d673780000000004000000ffffffff0000000000000000000000000000000000000000000000000000000000000000000000000000000000000000000000008536058b00000000ffffffffffffffff0400000000000000ffffffff000000000000000000000000190000006aa57309000000002cd673090000000004000000ffffffff000000000000000000000000000000000000000000000000000000000000000000000000000000000000000000000000f936058b00000000ffffffffffffffff0400000000000000ffffffff00000000000000000000000000008d4401000000a89664020614000090c1cc0fd0c1cc0f0000000007000000010000000000000000000000000000000000000008000000000000010000000000809544008095440b000000000000000000000000000000000000000000000000000000000000000000803f0000000001000000d8c15f25e4c15f25e4c15f250000000000000000d0d3211a000000000000000001010000f8e9e706051400000b000000f40100004a010000a5000000000000000e622e09000000004ad173e70000000004000000ffffffff0000000000000000000000000000000000000000000000000000000000000000000000000000000000000000000000001d30058b00000000ffffffffffffffff0400000000000000ffffffff0000000000000000000000001900000092a3730900000000d4d073090000000004000000ffffffff0000000000000000000000000000000000000000000000000000000000000000000000000000000000000000000000009130058b00000000ffffffffffffffff0400000000000000ffffffff0000000000000000000000000020914401000000a896640207140000d0c3cc0f90c4cc0f0700000007000000010000000000000000000000000000000000000008000000000000010000000000e09b4400e09b440c000000000000000000000000000000000000000000000000000000000000000000803f0000000000000000f8c15f2504c25f2504c25f250000000000000000d0d3211a000000000000000001010000f8e9e706061400000c000000f40100004a010000a500000009000000b6d8730900000000f0d3b30a0000000004000000ffffffff000000000000000000000000000000000000000000000000000000000000000000000000000000000000000000000000b533058b00000000ffffffffffffffff0400000000000000ffffffff000000000000000000000000000000003a602e09000000007ed373e70000000004000000ffffffff0000000000000000000000000000000000000000000000000000000000000000000000000000000000000000000000002932058b00000000ffffffffffffffff0400000000000000ffffffff0000000000000000000000000060974401000000a89664020814000050c6cc0fd0c6cc0f000000000700000001000000000000000000000000000000000000000800000000000001000000000060a2440060a2440d000000000000000000000000000000000000000000000000000000000000000000803f000000000000000018c25f2524c25f2524c25f250000000000000000d0d3211a000000000000000001010000f8e9e706071400000d000000260200006d010000b400000000000000dede1e09000000009bcd73620000000004000000ffffffff0000000000000000000000000000000000000000000000000000000000000000000000000000000000000000000000004d2d058b00000000ffffffffffffffff0400000000000000ffffffff00000000000000000000000019000000a2be730900000000e4cd73090000000004000000ffffffff000000000000000000000000000000000000000000000000000000000000000000000000000000000000000000000000c12d058b00000000ffffffffffffffff0400000000000000ffffffff00000000000000000000000000a09d4401000000a896640209140000d0c3cc0f10c4cc0f0600000007000000010000000000000000000000000000000000000008000000000000010000000000c0a84400c0a8440e000000000000000000000000000000000000000000000000000000000000000000803f000000000000000078bd5f2584bd5f2584bd5f250000000000000000d0d3211a000000000000000001010000f8e9e706081400000e000000260200006d010000b40000000000000046df1e090000000003cc73620000000004000000ffffffff000000000000000000000000000000000000000000000000000000000000000000000000000000000000000000000000e52c058b00000000ffffffffffffffff0400000000000000ffffffff00000000000000000000000019000000cabc7309000000008ccf73090000000004000000ffffffff000000000000000000000000000000000000000000000000000000000000000000000000000000000000000000000000592f058b00000000ffffffffffffffff0400000000000000ffffffff00000000000000000000000000e0a34401000000a89664020a14000010facc0f50facc0f070000000700000001000000000000000000000000000000000000000800000000000001000000000000af440000af440f000000000000000000000000000000000000000000000000000000000000000000803f000000000000000078be5f2584be5f2584be5f250000000000000000d0d3211a000000000000000001010000f8e9e706091400000f000000580200008b010000c800000004000000ee2d720900000000a8cef3050000000004000000ffffffff0000000000000000000000000000000000000000000000000000000000000000000000000000000000000000000000007d2e058b00000000ffffffffffffffff0400000000000000ffffffff0000000000000000000000000000000072bd0e090000000037ce73e10000000004000000ffffffff000000000000000000000000000000000000000000000000000000000000000000000000000000000000000000000000f12e058b00000000ffffffffffffffff0400000000000000ffffffff00000000000000000000000000e0a94401000000</t>
  </si>
  <si>
    <t>#143|CarDef_Lamborghini_Miura|4348454154454E47494E45030000003838EB2A00000000E8170000a89664020b140000d0facc0f90fbcc0f0000000007000000010000000000000000000000000000000000000008000000000000010000000000e0934400e0934401000000000000000000000000000000000000000000000000000000000000000000803f000000000400000068c05f2574c05f2574c05f25000000000000000010d0211a00000000000000000101000070e6ee02ffffffff01000000fa000000a500000055000000000000003ef67d0900000000782572740000000004000000ffffffff0000000000000000000000000000000000000000000000000000000000000000000000000000000000000000000000002dc4048b00000000ffffffffffffffff0400000000000000ffffffff000000000000000000000000190000008257720900000000c42472090000000004000000ffffffff000000000000000000000000000000000000000000000000000000000000000000000000000000000000000000000000a1c4048b00000000ffffffffffffffff0400000000000000ffffffff00000000000000000000000000e0934400000000a89664020c140000d0facc0f10fbcc0f0000000007000000010000000000000000000000000000000000000008000000000000010000000000e0984400e0984402000000000000000000000000000000000000000000000000000000000000000000803f000000000400000048c15f2554c15f2554c15f25000000000000000010d0211a00000000000000000101000070e6ee020b14000002000000fa000000a50000005500000000000000a6f47d0900000000e02772740000000004000000ffffffff000000000000000000000000000000000000000000000000000000000000000000000000000000000000000000000000c5c7048b00000000ffffffffffffffff0400000000000000ffffffff000000000000000000000000190000002a547209000000006c2772090000000004000000ffffffff00000000000000000000000000000000000000000000000000000000000000000000000000000000000000000000000039c6048b00000000ffffffffffffffff0400000000000000ffffffff00000000000000000000000000e0954400000000a89664020d14000010ffcc0f50ffcc0f0000000007000000010000000000000000000000000000000000000008000000000000010000000000e09a4400e09a4403000000000000000000000000000000000000000000000000000000000000000000803f000000000400000068c15f2574c15f2574c15f25000000000000000010d0211a00000000000000000101000070e6ee020c140000030000002c010000c80000006400000000000000ce126d0900000000882172f30000000004000000ffffffff0000000000000000000000000000000000000000000000000000000000000000000000000000000000000000000000005dc1048b00000000ffffffffffffffff0400000000000000ffffffff000000000000000000000000190000005252720900000000142172090000000004000000ffffffff000000000000000000000000000000000000000000000000000000000000000000000000000000000000000000000000d1c1048b00000000ffffffffffffffff0400000000000000ffffffff00000000000000000000000000e0974401000000a89664020e14000010facc0f50facc0f0000000007000000010000000000000000000000000000000000000008000000000000010000000000009d4400009d4404000000000000000000000000000000000000000000000000000000000000000000803f000000000200000058c15f2564c15f2564c15f25000000000000000010d0211a00000000000000000101000070e6ee020d140000040000002c010000c80000006400000005000000765b720900000000302032090000000004000000ffffffff000000000000000000000000000000000000000000000000000000000000000000000000000000000000000000000000f5c0048b00000000ffffffffffffffff0400000002000000ffffffff00000000000000000000000000000000fa106d0900000000bc2372f30000000004000000ffffffff00000000000000000000000000000000000000000000000000000000000000000000000000000000000000000000000069c3048b00000000ffffffffffffffff0400000000000000ffffffff00000000000000000000000000e0994401000000a89664020f140000100ecd0f900ecd0f000000000700000001000000000000000000000000000000000000000800000000000001000000000020a2440020a24405000000000000000000000000000000000000000000000000000000000000000000803f000000000200000078c15f2584c15f2584c15f25000000000000000010d0211a00000000000000000101000070e6ee020e140000050000005e010000e600000073000000000000009eb15c0900000000d922727e0000000004000000ffffffff0000000000000000000000000000000000000000000000000000000000000000000000000000000000000000000000008dc2048b00000000ffffffffffffffff0400000000000000ffffffff000000000000000000000000190000006251720900000000242272090000000004000000ffffffff00000000000000000000000000000000000000000000000000000000000000000000000000000000000000000000000001bd048b00000000ffffffffffffffff0400000000000000ffffffff00000000000000000000000000e09b4401000000a8966402101400005011cd0fd011cd0f0700000007000000010000000000000000000000000000000000000008000000000000010000000000a0a14400a0a14406000000000000000000000000000000000000000000000000000000000000000000803f0000000002000000a8c25f25b4c25f25b4c25f25000000000000000010d0211a00000000000000000101000070e6ee020f140000060000005e010000e6000000730000000000000006ce5c0900000000415d727e0000000004000000ffffffff00000000000000000000000000000000000000000000000000000000000000000000000000000000000000000000000025bc048b00000000ffffffffffffffff0400000000000000ffffffff000000000000000000000000190000008a2f720900000000cc5c72090000000004000000ffffffff00000000000000000000000000000000000000000000000000000000000000000000000000000000000000000000000099bc048b00000000ffffffffffffffff0400000000000000ffffffff00000000000000000000000000a09d4401000000a896640211140000d0c3cc0f10c4cc0f070000000700000001000000000000000000000000000000000000000800000000000001000000000060a4440060a44407000000000000000000000000000000000000000000000000000000000000000000803f0000000002000000c8c25f25d4c25f25d4c25f25000000000000000010d0211a00000000000000000101000070e6ee0210140000070000005e010000e60000007300000000000000aecc5c0900000000e95f727e0000000004000000ffffffff000000000000000000000000000000000000000000000000000000000000000000000000000000000000000000000000bdbf048b00000000ffffffffffffffff0400000000000000ffffffff00000000000000000000000019000000322c720900000000745f72090000000004000000ffffffff00000000000000000000000000000000000000000000000000000000000000000000000000000000000000000000000031be048b00000000ffffffffffffffff0400000000000000ffffffff0000000000000000000000000060a04401000000a896640212140000d0c3cc0f90c4cc0f000000000700000001000000000000000000000000000000000000000800000000000001000000000040a7440040a74408000000000000000000000000000000000000000000000000000000000000000000803f000000000100000048c25f2554c25f2554c25f25000000000000000010d0211a00000000000000000101000070e6ee02111400000800000090010000090100008200000005000000d622720900000000905932090000000004000000ffffffff00000000000000000000000000000000000000000000000000000000000000000000000000000000000000000000000055b9048b00000000ffffffffffffffff040000000e000000ffffffff000000000000000000000000000000005aaa4c09000000001d5972fd0000000004000000ffffffff000000000000000000000000000000000000000000000000000000000000000000000000000000000000000000000000c9b9048b00000000ffffffffffffffff0400000000000000ffffffff0000000000000000000000000020a34401000000a8966402131400001009cd0f5009cd0f000000000700000001000000000000000000000000000000000000000800000000000001000000000000aa440000aa4409000000000000000000000000000000000000000000000000000000000000000000803f000000000100000058c25f2564c25f2564c25f25000000000000000010d0211a00000000000000000101000070e6ee021214000009000000900100000901000082000000000000007eab4c0900000000395872fd0000000004000000ffffffff000000000000000000000000000000000000000000000000000000000000000000000000000000000000000000000000edb8048b00000000ffffffffffffffff0400000000000000ffffffff00000000000000000000000019000000c228720900000000845b72090000000004000000ffffffff00000000000000000000000000000000000000000000000000000000000000000000000000000000000000000000000061bb048b00000000ffffffffffffffff0400000000000000ffffffff00000000000000000000000000e0a54401000000a896640214140000d0c3cc0f10c4cc0f070000000700000001000000000000000000000000000000000000000800000000000001000000000060af440060af440a000000000000000000000000000000000000000000000000000000000000000000803f000000000100000098c25f25a4c25f25a4c25f25000000000000000010d0211a00000000000000000101000070e6ee02131400000a000000c2010000270100009600000000000000e6093c0900000000a25a72780000000004000000ffffffff00000000000000000000000000000000000000000000000000000000000000000000000000000000000000000000000085ba048b00000000ffffffffffffffff0400000000000000ffffffff000000000000000000000000190000006a297209000000002c5a72090000000004000000ffffffff000000000000000000000000000000000000000000000000000000000000000000000000000000000000000000000000f9ba048b00000000ffffffffffffffff0400000000000000ffffffff00000000000000000000000000a0a84401000000a89664021514000050f7cc0fd0f7cc0f0600000007000000010000000000000000000000000000000000000008000000000000010000000000a0b04400a0b0440b000000000000000000000000000000000000000000000000000000000000000000803f000000000100000008c35f2514c35f2514c35f25000000000000000010d0211a00000000000000000101000070e6ee02141400000b000000c20100002701000096000000000000000e063c09000000004a5572780000000004000000ffffffff0000000000000000000000000000000000000000000000000000000000000000000000000000000000000000000000001db4048b00000000ffffffffffffffff0400000000000000ffffffff000000000000000000000000190000009227720900000000d45472090000000004000000ffffffff00000000000000000000000000000000000000000000000000000000000000000000000000000000000000000000000091b4048b00000000ffffffffffffffff0400000000000000ffffffff0000000000000000000000000080ab4401000000a896640216140000100ecd0f100fcd0f0000000007000000010000000000000000000000000000000000000008000000000000010000000000e0b54400e0b5440c000000000000000000000000000000000000000000000000000000000000000000803f000000000000000068c25f2574c25f2574c25f25000000000000000010d0211a00000000000000000101000070e6ee02151400000c000000c2010000270100009600000009000000b65c720900000000f057b20a0000000004000000ffffffff000000000000000000000000000000000000000000000000000000000000000000000000000000000000000000000000b5b7048b00000000ffffffffffffffff0400000000000000ffffffff000000000000000000000000000000003a043c09000000007e5772780000000004000000ffffffff00000000000000000000000000000000000000000000000000000000000000000000000000000000000000000000000029b6048b00000000ffffffffffffffff0400000000000000ffffffff00000000000000000000000000a0b04401000000a89664021714000010ffcc0f1000cd0f070000000700000001000000000000000000000000000000000000000800000000000001000000000040bb440040bb440d000000000000000000000000000000000000000000000000000000000000000000803f000000000000000078c25f2584c25f2584c25f25000000000000000010d0211a00000000000000000101000070e6ee02161400000d000000f40100004a010000a500000000000000dee22f09000000009a5172e70000000004000000ffffffff0000000000000000000000000000000000000000000000000000000000000000000000000000000000000000000000004db1048b00000000ffffffffffffffff0400000000000000ffffffff00000000000000000000000019000000a222720900000000e45172090000000004000000ffffffff000000000000000000000000000000000000000000000000000000000000000000000000000000000000000000000000c1b1048b00000000ffffffffffffffff0400000000000000ffffffff00000000000000000000000000c0b54401000000a89664021814000010f6cc0fd0f6cc0f060000000700000001000000000000000000000000000000000000000800000000000001000000000080c0440080c0440e000000000000000000000000000000000000000000000000000000000000000000803f0000000000000000a8be5f25b4be5f25b4be5f25000000000000000010d0211a00000000000000000101000070e6ee02171400000e000000f40100004a010000a50000000000000046e32f0900000000025072e70000000004000000ffffffff000000000000000000000000000000000000000000000000000000000000000000000000000000000000000000000000e5b0048b00000000ffffffffffffffff0400000000000000ffffffff00000000000000000000000019000000ca207209000000008c5372090000000004000000ffffffff00000000000000000000000000000000000000000000000000000000000000000000000000000000000000000000000059b3048b00000000ffffffffffffffff0400000000000000ffffffff00000000000000000000000000e0ba4401000000a89664021914000050f3cc0f90f3cc0f0700000007000000010000000000000000000000000000000000000008000000000000010000000000a0c54400a0c5440f000000000000000000000000000000000000000000000000000000000000000000803f0000000000000000a8bf5f25b4bf5f25b4bf5f25000000000000000010d0211a00000000000000000101000070e6ee02181400000f000000260200006d010000b400000004000000ee01710900000000a85272100000000004000000ffffffff0000000000000000000000000000000000000000000000000000000000000000000000000000000000000000000000007db2048b00000000ffffffffffffffff0400000000000000ffffffff0000000000000000000000000000000072411f0900000000375272620000000004000000ffffffff000000000000000000000000000000000000000000000000000000000000000000000000000000000000000000000000f1b2048b00000000ffffffffffffffff0400000000000000ffffffff00000000000000000000000000e0bf4401000000</t>
  </si>
  <si>
    <t>#144|CarDef_Mitsubishi_Eclipse|4348454154454E47494E45030000003876EB2A00000000E8170000a89664021a140000d001cd0f1002cd0f0000000007000000010000000000000000000000000000000000000008000000000000010000000000007b4400007b4401000000000000000000000000000000000000000000000000000000000000000000803f0000000004000000a8c15f25b4c15f25b4c15f25000000000000000010d5211a000000000000000001010000d0fdf30dffffffff01000000fa000000a500000055000000000000003eb87d0900000000786b72740000000004000000ffffffff0000000000000000000000000000000000000000000000000000000000000000000000000000000000000000000000002d8a048b00000000ffffffffffffffff0400000000000000ffffffff000000000000000000000000190000008219720900000000c46a72090000000004000000ffffffff000000000000000000000000000000000000000000000000000000000000000000000000000000000000000000000000a18a048b00000000ffffffffffffffff0400000000000000ffffffff00000000000000000000000000007b4400000000a89664021b14000010c9cc0f50c9cc0f00000000070000000100000000000000000000000000000000000000080000000000000100000000004083440040834402000000000000000000000000000000000000000000000000000000000000000000803f000000000400000018c35f2524c35f2524c35f25000000000000000010d5211a000000000000000001010000d0fdf30d1a140000020000002c010000c80000006400000000000000a6566d0900000000e06572f30000000004000000ffffffff000000000000000000000000000000000000000000000000000000000000000000000000000000000000000000000000c585048b00000000ffffffffffffffff0400000000000000ffffffff000000000000000000000000190000002a167209000000006c6572090000000004000000ffffffff0000000000000000000000000000000000000000000000000000000000000000000000000000000000000000000000003984048b00000000ffffffffffffffff0400000000000000ffffffff00000000000000000000000000a0804400000000a89664021c140000100ecd0fd00ecd0f00000000070000000100000000000000000000000000000000000000080000000000000100000000006086440060864403000000000000000000000000000000000000000000000000000000000000000000803f000000000400000088c25f2594c25f2594c25f25000000000000000010d5211a000000000000000001010000d0fdf30d1b140000030000005e010000e60000007300000000000000cef45c09000000008967727e0000000004000000ffffffff0000000000000000000000000000000000000000000000000000000000000000000000000000000000000000000000005d87048b00000000ffffffffffffffff0400000000000000ffffffff000000000000000000000000190000005214720900000000146772090000000004000000ffffffff000000000000000000000000000000000000000000000000000000000000000000000000000000000000000000000000d187048b00000000ffffffffffffffff0400000000000000ffffffff00000000000000000000000000c0834401000000a89664021d140000d0facc0f10fccc0f0000000007000000010000000000000000000000000000000000000008000000000000010000000000a0894400a0894404000000000000000000000000000000000000000000000000000000000000000000803f0000000002000000b8c25f25c4c25f25c4c25f25000000000000000010d5211a000000000000000001010000d0fdf30d1c1400000400000090010000090100008200000005000000761d720900000000306632090000000004000000ffffffff000000000000000000000000000000000000000000000000000000000000000000000000000000000000000000000000f586048b00000000ffffffffffffffff0400000002000000ffffffff00000000000000000000000000000000fa924c0900000000bd6172fd0000000004000000ffffffff0000000000000000000000000000000000000000000000000000000000000000000000000000000000000000000000006981048b00000000ffffffffffffffff0400000000000000ffffffff00000000000000000000000000e0864401000000a89664021e14000010ffcc0f1000cd0f0000000007000000010000000000000000000000000000000000000008000000000000010000000000808f4400808f4405000000000000000000000000000000000000000000000000000000000000000000803f0000000002000000e8c25f25f4c25f25f4c25f25000000000000000010d5211a000000000000000001010000d0fdf30d1d14000005000000c20100002701000096000000000000009e333c0900000000da6072780000000004000000ffffffff0000000000000000000000000000000000000000000000000000000000000000000000000000000000000000000000008d80048b00000000ffffffffffffffff0400000000000000ffffffff000000000000000000000000190000006213720900000000246072090000000004000000ffffffff0000000000000000000000000000000000000000000000000000000000000000000000000000000000000000000000000183048b00000000ffffffffffffffff0400000000000000ffffffff00000000000000000000000000008a4401000000a89664021f14000050c6cc0f90c6cc0f0700000007000000010000000000000000000000000000000000000008000000000000010000000000e0904400e0904406000000000000000000000000000000000000000000000000000000000000000000803f0000000002000000c8c35f25d4c35f25d4c35f25000000000000000010d5211a000000000000000001010000d0fdf30d1e14000006000000c201000027010000960000000000000006303c0900000000426372780000000004000000ffffffff0000000000000000000000000000000000000000000000000000000000000000000000000000000000000000000000002582048b00000000ffffffffffffffff0400000000000000ffffffff000000000000000000000000190000008a11720900000000cc6272090000000004000000ffffffff0000000000000000000000000000000000000000000000000000000000000000000000000000000000000000000000009982048b00000000ffffffffffffffff0400000000000000ffffffff00000000000000000000000000608d4401000000a89664022014000010f6cc0f90f6cc0f07000000070000000100000000000000000000000000000000000000080000000000000100000000008095440080954407000000000000000000000000000000000000000000000000000000000000000000803f000000000200000058c35f2564c35f2564c35f25000000000000000010d5211a000000000000000001010000d0fdf30d1f14000007000000f40100004a010000a500000000000000ae2e2f0900000000ea9d72e70000000004000000ffffffff000000000000000000000000000000000000000000000000000000000000000000000000000000000000000000000000bd7d048b00000000ffffffffffffffff0400000000000000ffffffff0000000000000000000000001900000032ee720900000000749d72090000000004000000ffffffff000000000000000000000000000000000000000000000000000000000000000000000000000000000000000000000000317c048b00000000ffffffffffffffff0400000000000000ffffffff00000000000000000000000000e0914401000000a89664022114000050f7cc0fd0f7cc0f0600000007000000010000000000000000000000000000000000000008000000000000010000000000209a4400209a4408000000000000000000000000000000000000000000000000000000000000000000803f000000000100000068c35f2574c35f2574c35f25000000000000000010d5211a000000000000000001010000d0fdf30d2014000008000000260200006d010000b400000005000000d6e4720900000000909f32090000000004000000ffffffff000000000000000000000000000000000000000000000000000000000000000000000000000000000000000000000000557f048b00000000ffffffffffffffff040000000e000000ffffffff000000000000000000000000000000005a8c1f09000000001f9f72620000000004000000ffffffff000000000000000000000000000000000000000000000000000000000000000000000000000000000000000000000000c97f048b00000000ffffffffffffffff0400000000000000ffffffff0000000000000000000000000060964401000000a896640222140000d0c3cc0f10c4cc0f0700000007000000010000000000000000000000000000000000000008000000000000010000000000c09e4400c09e4409000000000000000000000000000000000000000000000000000000000000000000803f000000000100000078c35f2584c35f2584c35f25000000000000000010d5211a000000000000000001010000d0fdf30d2114000009000000580200008b010000c8000000000000007eed0f09000000003b9e72e10000000004000000ffffffff000000000000000000000000000000000000000000000000000000000000000000000000000000000000000000000000ed7e048b00000000ffffffffffffffff0400000000000000ffffffff00000000000000000000000019000000c2ea720900000000849972090000000004000000ffffffff0000000000000000000000000000000000000000000000000000000000000000000000000000000000000000000000006179048b00000000ffffffffffffffff0400000000000000ffffffff00000000000000000000000000e09a4401000000a896640223140000100ecd0f100fcd0f0600000007000000010000000000000000000000000000000000000008000000000000010000000000c0a54400c0a5440a000000000000000000000000000000000000000000000000000000000000000000803f000000000100000088c35f2594c35f2594c35f25000000000000000010d5211a000000000000000001010000d0fdf30d221400000a0000008a020000ae010000d700000000000000e64bfe0900000000a498726c0000000004000000ffffffff0000000000000000000000000000000000000000000000000000000000000000000000000000000000000000000000008578048b00000000ffffffffffffffff0400000000000000ffffffff000000000000000000000000190000006aeb7209000000002c9872090000000004000000ffffffff000000000000000000000000000000000000000000000000000000000000000000000000000000000000000000000000f978048b00000000ffffffffffffffff0400000000000000ffffffff00000000000000000000000000609f4401000000a896640224140000d0c3cc0f50c4cc0f0000000007000000010000000000000000000000000000000000000008000000000000010000000000e0a84400e0a8440b000000000000000000000000000000000000000000000000000000000000000000803f000000000100000008c45f2514c45f2514c45f25000000000000000010d5211a000000000000000001010000d0fdf30d231400000b000000bc020000cc010000e6000000000000000ea8ee09000000004c9b72eb0000000004000000ffffffff0000000000000000000000000000000000000000000000000000000000000000000000000000000000000000000000001d7a048b00000000ffffffffffffffff0400000000000000ffffffff0000000000000000000000001900000092e9720900000000d49a72090000000004000000ffffffff000000000000000000000000000000000000000000000000000000000000000000000000000000000000000000000000917a048b00000000ffffffffffffffff0400000000000000ffffffff0000000000000000000000000000a44401000000a896640225140000100ecd0f900ecd0f000000000700000001000000000000000000000000000000000000000800000000000001000000000000b1440000b1440c000000000000000000000000000000000000000000000000000000000000000000803f000000000000000098c35f25a4c35f25a4c35f25000000000000000010d5211a000000000000000001010000d0fdf30d241400000c000000bc020000cc010000e600000009000000b62e720900000000f095320f0000000004000000ffffffff000000000000000000000000000000000000000000000000000000000000000000000000000000000000000000000000b575048b00000000ffffffffffffffff0400000000000000ffffffff000000000000000000000000000000003aa6ee0900000000789572eb0000000004000000ffffffff0000000000000000000000000000000000000000000000000000000000000000000000000000000000000000000000002974048b00000000ffffffffffffffff0400000000000000ffffffff00000000000000000000000000e0ab4401000000a89664022614000010f6cc0f50f6cc0f060000000700000001000000000000000000000000000000000000000800000000000001000000000020b9440020b9440d000000000000000000000000000000000000000000000000000000000000000000803f0000000000000000a8c35f25b4c35f25b4c35f25000000000000000010d5211a000000000000000001010000d0fdf30d251400000d000000ee020000ef010000fa00000000000000de04d909000000009d9772560000000004000000ffffffff0000000000000000000000000000000000000000000000000000000000000000000000000000000000000000000000004d77048b00000000ffffffffffffffff0400000000000000ffffffff00000000000000000000000019000000a2e4720900000000e49772090000000004000000ffffffff000000000000000000000000000000000000000000000000000000000000000000000000000000000000000000000000c177048b00000000ffffffffffffffff0400000000000000ffffffff00000000000000000000000000c0b34401000000a89664022714000050c6cc0f90c6cc0f070000000700000001000000000000000000000000000000000000000800000000000001000000000040c1440040c1440e000000000000000000000000000000000000000000000000000000000000000000803f000000000000000028bf5f2534bf5f2534bf5f25000000000000000010d5211a000000000000000001010000d0fdf30d261400000e000000200300001202000009010000000000004665c90900000000059672d50000000004000000ffffffff000000000000000000000000000000000000000000000000000000000000000000000000000000000000000000000000e576048b00000000ffffffffffffffff0400000000000000ffffffff00000000000000000000000019000000cae27209000000008c9172090000000004000000ffffffff0000000000000000000000000000000000000000000000000000000000000000000000000000000000000000000000005971048b00000000ffffffffffffffff0400000000000000ffffffff00000000000000000000000000a0bb4401000000a89664022814000010c9cc0f50c9cc0f060000000700000001000000000000000000000000000000000000000800000000000001000000000040c9440040c9440f000000000000000000000000000000000000000000000000000000000000000000803f000000000000000028c05f2534c05f2534c05f25000000000000000010d5211a000000000000000001010000d0fdf30d271400000f00000052030000300200001801000004000000eec3710900000000a89072100000000004000000ffffffff0000000000000000000000000000000000000000000000000000000000000000000000000000000000000000000000007d70048b00000000ffffffffffffffff0400000000000000ffffffff0000000000000000000000000000000072c3b90900000000329072500000000004000000ffffffff000000000000000000000000000000000000000000000000000000000000000000000000000000000000000000000000f170048b00000000ffffffffffffffff0400000000000000ffffffff0000000000000000000000000060c34401000000</t>
  </si>
  <si>
    <t>#145|CarDef_Honda_Integra_TypeR|4348454154454E47494E45030000003857EB2A00000000E8170000a89664022914000050f3cc0f90f3cc0f00000000070000000100000000000000000000000000000000000000080000000000000100000000002088440020884401000000000000000000000000000000000000000000000000000000000000000000803f0000000004000000f8c25f2504c35f2504c35f25000000000000000050d5211a00000000000000000101000030dcee02ffffffff01000000fa000000a500000055000000000000003e997d0900000000784a72740000000004000000ffffffff0000000000000000000000000000000000000000000000000000000000000000000000000000000000000000000000002da5048b00000000ffffffffffffffff0400000000000000ffffffff000000000000000000000000190000008236720900000000c44572090000000004000000ffffffff000000000000000000000000000000000000000000000000000000000000000000000000000000000000000000000000a1a5048b00000000ffffffffffffffff0400000000000000ffffffff0000000000000000000000000020884400000000a89664022a140000d001cd0f5002cd0f0000000007000000010000000000000000000000000000000000000008000000000000010000000000208e4400208e4402000000000000000000000000000000000000000000000000000000000000000000803f000000000400000018c45f2524c45f2524c45f25000000000000000050d5211a00000000000000000101000030dcee022914000002000000fa000000a50000005500000000000000a6977d0900000000e04472740000000004000000ffffffff000000000000000000000000000000000000000000000000000000000000000000000000000000000000000000000000c5a4048b00000000ffffffffffffffff0400000000000000ffffffff000000000000000000000000190000002a377209000000006c4472090000000004000000ffffffff00000000000000000000000000000000000000000000000000000000000000000000000000000000000000000000000039a7048b00000000ffffffffffffffff0400000000000000ffffffff00000000000000000000000000608b4400000000a89664022b14000010f6cc0f10f7cc0f00000000070000000100000000000000000000000000000000000000080000000000000100000000008091440080914403000000000000000000000000000000000000000000000000000000000000000000803f0000000004000000b8c35f25c4c35f25c4c35f25000000000000000050d5211a00000000000000000101000030dcee022a140000030000002c010000c80000006400000000000000ce756d0900000000884672f30000000004000000ffffffff0000000000000000000000000000000000000000000000000000000000000000000000000000000000000000000000005da6048b00000000ffffffffffffffff0400000000000000ffffffff000000000000000000000000190000005235720900000000144672090000000004000000ffffffff000000000000000000000000000000000000000000000000000000000000000000000000000000000000000000000000d1a6048b00000000ffffffffffffffff0400000000000000ffffffff00000000000000000000000000a08e4401000000a89664022c14000010facc0f50facc0f0000000007000000010000000000000000000000000000000000000008000000000000010000000000c0944400c0944404000000000000000000000000000000000000000000000000000000000000000000803f0000000002000000d8c35f25e4c35f25e4c35f25000000000000000050d5211a00000000000000000101000030dcee022b140000040000002c010000c80000006400000005000000763a720900000000304132090000000004000000ffffffff000000000000000000000000000000000000000000000000000000000000000000000000000000000000000000000000f5a1048b00000000ffffffffffffffff0400000002000000ffffffff00000000000000000000000000000000fa736d0900000000bc4072f30000000004000000ffffffff00000000000000000000000000000000000000000000000000000000000000000000000000000000000000000000000069a0048b00000000ffffffffffffffff0400000000000000ffffffff00000000000000000000000000e0914401000000a89664022d140000d001cd0f1002cd0f0000000007000000010000000000000000000000000000000000000008000000000000010000000000209b4400209b4405000000000000000000000000000000000000000000000000000000000000000000803f000000000200000028c35f2534c35f2534c35f25000000000000000050d5211a00000000000000000101000030dcee022c140000050000005e010000e600000073000000000000009ed05c0900000000d943727e0000000004000000ffffffff0000000000000000000000000000000000000000000000000000000000000000000000000000000000000000000000008da3048b00000000ffffffffffffffff0400000000000000ffffffff000000000000000000000000190000006230720900000000244372090000000004000000ffffffff00000000000000000000000000000000000000000000000000000000000000000000000000000000000000000000000001a2048b00000000ffffffffffffffff0400000000000000ffffffff0000000000000000000000000020954401000000a89664022e1400001009cd0f9009cd0f0700000007000000010000000000000000000000000000000000000008000000000000010000000000809c4400809c4406000000000000000000000000000000000000000000000000000000000000000000803f000000000200000018c55f2524c55f2524c55f25000000000000000050d5211a00000000000000000101000030dcee022d140000060000005e010000e6000000730000000000000006d15c09000000004142727e0000000004000000ffffffff000000000000000000000000000000000000000000000000000000000000000000000000000000000000000000000000259d048b00000000ffffffffffffffff0400000000000000ffffffff000000000000000000000000190000008a0e720900000000cc7d72090000000004000000ffffffff000000000000000000000000000000000000000000000000000000000000000000000000000000000000000000000000999d048b00000000ffffffffffffffff0400000000000000ffffffff00000000000000000000000000a0984401000000a89664022f14000010c9cc0f90c9cc0f000000000700000001000000000000000000000000000000000000000800000000000001000000000020a1440020a14407000000000000000000000000000000000000000000000000000000000000000000803f000000000200000088c45f2594c45f2594c45f25000000000000000050d5211a00000000000000000101000030dcee022e1400000700000090010000090100008200000000000000ae8f4c0900000000e97c72fd0000000004000000ffffffff000000000000000000000000000000000000000000000000000000000000000000000000000000000000000000000000bd9c048b00000000ffffffffffffffff0400000000000000ffffffff00000000000000000000000019000000320f720900000000747c72090000000004000000ffffffff000000000000000000000000000000000000000000000000000000000000000000000000000000000000000000000000319f048b00000000ffffffffffffffff0400000000000000ffffffff00000000000000000000000000409d4401000000a896640230140000100ecd0f500ecd0f0600000007000000010000000000000000000000000000000000000008000000000000010000000000e0a54400e0a54408000000000000000000000000000000000000000000000000000000000000000000803f000000000100000098c45f25a4c45f25a4c45f25000000000000000050d5211a00000000000000000101000030dcee022f1400000800000090010000090100008200000005000000d605720900000000907e32090000000004000000ffffffff000000000000000000000000000000000000000000000000000000000000000000000000000000000000000000000000559e048b00000000ffffffffffffffff040000000e000000ffffffff000000000000000000000000000000005a8d4c09000000001d7e72fd0000000004000000ffffffff000000000000000000000000000000000000000000000000000000000000000000000000000000000000000000000000c99e048b00000000ffffffffffffffff0400000000000000ffffffff00000000000000000000000000e0a14401000000a89664023114000050f7cc0f90f7cc0f0000000007000000010000000000000000000000000000000000000008000000000000010000000000a0aa4400a0aa4409000000000000000000000000000000000000000000000000000000000000000000803f0000000001000000d8c45f25e4c45f25e4c45f25000000000000000050d5211a00000000000000000101000030dcee023014000009000000c20100002701000096000000000000007e2a3c09000000003a7972780000000004000000ffffffff000000000000000000000000000000000000000000000000000000000000000000000000000000000000000000000000ed99048b00000000ffffffffffffffff0400000000000000ffffffff00000000000000000000000019000000c20b720900000000847872090000000004000000ffffffff0000000000000000000000000000000000000000000000000000000000000000000000000000000000000000000000006198048b00000000ffffffffffffffff0400000000000000ffffffff0000000000000000000000000080a64401000000a89664023214000090c1cc0f10c2cc0f060000000700000001000000000000000000000000000000000000000800000000000001000000000000b2440000b2440a000000000000000000000000000000000000000000000000000000000000000000803f000000000100000048c45f2554c45f2554c45f25000000000000000050d5211a00000000000000000101000030dcee02311400000a000000c2010000270100009600000000000000e6283c0900000000a27b72780000000004000000ffffffff000000000000000000000000000000000000000000000000000000000000000000000000000000000000000000000000859b048b00000000ffffffffffffffff0400000000000000ffffffff000000000000000000000000190000006a087209000000002c7b72090000000004000000ffffffff000000000000000000000000000000000000000000000000000000000000000000000000000000000000000000000000f99b048b00000000ffffffffffffffff0400000000000000ffffffff0000000000000000000000000020ab4401000000a896640233140000d0facc0fd0fbcc0f070000000700000001000000000000000000000000000000000000000800000000000001000000000040b5440040b5440b000000000000000000000000000000000000000000000000000000000000000000803f0000000001000000e8c45f25f4c45f25f4c45f25000000000000000050d5211a00000000000000000101000030dcee02321400000b000000f40100004a010000a5000000000000000ec92f09000000004a7a72e70000000004000000ffffffff0000000000000000000000000000000000000000000000000000000000000000000000000000000000000000000000001d95048b00000000ffffffffffffffff0400000000000000ffffffff000000000000000000000000190000009206720900000000d47572090000000004000000ffffffff0000000000000000000000000000000000000000000000000000000000000000000000000000000000000000000000009195048b00000000ffffffffffffffff0400000000000000ffffffff0000000000000000000000000000b04401000000a89664023414000010c9cc0f50c9cc0f0000000007000000010000000000000000000000000000000000000008000000000000010000000000a0bb4400a0bb440c000000000000000000000000000000000000000000000000000000000000000000803f000000000000000058c45f2564c45f2564c45f25000000000000000050d5211a00000000000000000101000030dcee02331400000c000000f40100004a010000a500000009000000b67f720900000000f074b20a0000000004000000ffffffff000000000000000000000000000000000000000000000000000000000000000000000000000000000000000000000000b594048b00000000ffffffffffffffff0400000000000000ffffffff000000000000000000000000000000003ac72f09000000007e7472e70000000004000000ffffffff0000000000000000000000000000000000000000000000000000000000000000000000000000000000000000000000002997048b00000000ffffffffffffffff0400000000000000ffffffff0000000000000000000000000020b64401000000a896640235140000d0c3cc0f50c4cc0f0700000007000000010000000000000000000000000000000000000008000000000000010000000000e0c14400e0c1440d000000000000000000000000000000000000000000000000000000000000000000803f000000000000000008c55f2514c55f2514c55f25000000000000000050d5211a00000000000000000101000030dcee02341400000d000000260200006d010000b400000000000000de651f09000000009b7672620000000004000000ffffffff0000000000000000000000000000000000000000000000000000000000000000000000000000000000000000000000004d96048b00000000ffffffffffffffff0400000000000000ffffffff00000000000000000000000019000000a205720900000000e47672090000000004000000ffffffff000000000000000000000000000000000000000000000000000000000000000000000000000000000000000000000000c196048b00000000ffffffffffffffff0400000000000000ffffffff0000000000000000000000000040bc4401000000a89664023614000050c6cc0fd0c6cc0f070000000700000001000000000000000000000000000000000000000800000000000001000000000040c8440040c8440e000000000000000000000000000000000000000000000000000000000000000000803f000000000000000048c05f2554c05f2554c05f25000000000000000050d5211a00000000000000000101000030dcee02351400000e000000260200006d010000b40000000000000046621f0900000000037172620000000004000000ffffffff000000000000000000000000000000000000000000000000000000000000000000000000000000000000000000000000e591048b00000000ffffffffffffffff0400000000000000ffffffff00000000000000000000000019000000ca037209000000008c7072090000000004000000ffffffff0000000000000000000000000000000000000000000000000000000000000000000000000000000000000000000000005990048b00000000ffffffffffffffff0400000000000000ffffffff0000000000000000000000000060c24401000000a89664023714000010facc0f90facc0f060000000700000001000000000000000000000000000000000000000800000000000001000000000080ce440080ce440f000000000000000000000000000000000000000000000000000000000000000000803f000000000000000008c25f2514c25f2514c25f25000000000000000050d5211a00000000000000000101000030dcee02361400000f000000580200008b010000c800000004000000ee20710900000000a87372100000000004000000ffffffff0000000000000000000000000000000000000000000000000000000000000000000000000000000000000000000000007d93048b00000000ffffffffffffffff0400000000000000ffffffff0000000000000000000000000000000072000f0900000000377372e10000000004000000ffffffff000000000000000000000000000000000000000000000000000000000000000000000000000000000000000000000000f193048b00000000ffffffffffffffff0400000000000000ffffffff0000000000000000000000000080c84401000000</t>
  </si>
  <si>
    <t>#146|CarDef_BMW_2015_Hommage|4348454154454E47494E45030000003819EB2A00000000E8170000a89664023814000050cbcc0fd0cbcc0f0000000007000000010000000000000000000000000000000000000008000000000000010000000000608b4400608b4401000000000000000000000000000000000000000000000000000000000000000000803f000000000400000038c35f2544c35f2544c35f250000000000000000d0d4211a000000000000000001010000d0f9f30dffffffff010000005e010000e600000073000000000000003e975c09000000007904727e0000000004000000ffffffff0000000000000000000000000000000000000000000000000000000000000000000000000000000000000000000000002de7048b00000000ffffffffffffffff0400000000000000ffffffff000000000000000000000000190000008274720900000000c40772090000000004000000ffffffff000000000000000000000000000000000000000000000000000000000000000000000000000000000000000000000000a1e7048b00000000ffffffffffffffff0400000000000000ffffffff00000000000000000000000000608b4400000000a896640239140000d0facc0f90fbcc0f00000000070000000100000000000000000000000000000000000000080000000000000100000000006092440060924402000000000000000000000000000000000000000000000000000000000000000000803f000000000400000048c35f2554c35f2554c35f250000000000000000d0d4211a000000000000000001010000d0f9f30d3814000002000000c2010000270100009600000000000000a6553c0900000000e20672780000000004000000ffffffff000000000000000000000000000000000000000000000000000000000000000000000000000000000000000000000000c5e6048b00000000ffffffffffffffff0400000000000000ffffffff000000000000000000000000190000002a757209000000006c0672090000000004000000ffffffff00000000000000000000000000000000000000000000000000000000000000000000000000000000000000000000000039e1048b00000000ffffffffffffffff0400000000000000ffffffff00000000000000000000000000808f4400000000a89664023a14000050f3cc0fd0f3cc0f0000000007000000010000000000000000000000000000000000000008000000000000010000000000a0964400a0964403000000000000000000000000000000000000000000000000000000000000000000803f0000000004000000f8c45f2504c55f2504c55f250000000000000000d0d4211a000000000000000001010000d0f9f30d3914000003000000580200008b010000c800000000000000ce730f09000000008b0072e10000000004000000ffffffff0000000000000000000000000000000000000000000000000000000000000000000000000000000000000000000000005de0048b00000000ffffffffffffffff0400000000000000ffffffff000000000000000000000000190000005273720900000000140072090000000004000000ffffffff000000000000000000000000000000000000000000000000000000000000000000000000000000000000000000000000d1e0048b00000000ffffffffffffffff0400000000000000ffffffff00000000000000000000000000a0934401000000a89664023b14000010facc0f50facc0f0000000007000000010000000000000000000000000000000000000008000000000000010000000000c09a4400c09a4404000000000000000000000000000000000000000000000000000000000000000000803f000000000200000028c45f2534c45f2534c45f250000000000000000d0d4211a000000000000000001010000d0f9f30d3a14000004000000bc020000cc010000e6000000050000007678720900000000300332090000000004000000ffffffff000000000000000000000000000000000000000000000000000000000000000000000000000000000000000000000000f5e3048b00000000ffffffffffffffff0400000001000000ffffffff00000000000000000000000000000000fa31ee0900000000b80272eb0000000004000000ffffffff00000000000000000000000000000000000000000000000000000000000000000000000000000000000000000000000069e2048b00000000ffffffffffffffff0400000000000000ffffffff00000000000000000000000000c0974401000000a89664023c14000050f7cc0f90f7cc0f000000000700000001000000000000000000000000000000000000000800000000000001000000000020a2440020a24405000000000000000000000000000000000000000000000000000000000000000000803f000000000200000068c45f2574c45f2574c45f250000000000000000d0d4211a000000000000000001010000d0f9f30d3b14000005000000200300001202000009010000000000009ecec90900000000dd3d72d50000000004000000ffffffff0000000000000000000000000000000000000000000000000000000000000000000000000000000000000000000000008ddd048b00000000ffffffffffffffff0400000000000000ffffffff00000000000000000000000019000000624e720900000000243d72090000000004000000ffffffff00000000000000000000000000000000000000000000000000000000000000000000000000000000000000000000000001dc048b00000000ffffffffffffffff0400000000000000ffffffff00000000000000000000000000e09b4401000000a89664023d14000050f3cc0f90f3cc0f070000000700000001000000000000000000000000000000000000000800000000000001000000000000a4440000a44406000000000000000000000000000000000000000000000000000000000000000000803f000000000200000098c55f25a4c55f25a4c55f250000000000000000d0d4211a000000000000000001010000d0f9f30d3c14000006000000b6030000710200003b01000000000000062f980900000000473c725a0000000004000000ffffffff00000000000000000000000000000000000000000000000000000000000000000000000000000000000000000000000025df048b00000000ffffffffffffffff0400000000000000ffffffff000000000000000000000000190000008a4c720900000000cc3f72090000000004000000ffffffff00000000000000000000000000000000000000000000000000000000000000000000000000000000000000000000000099df048b00000000ffffffffffffffff0400000000000000ffffffff0000000000000000000000000000a04401000000a89664023e14000010f6cc0fd0f6cc0f0000000007000000010000000000000000000000000000000000000008000000000000010000000000e0a94400e0a94407000000000000000000000000000000000000000000000000000000000000000000803f0000000002000000c8c55f25d4c55f25d4c55f250000000000000000d0d4211a000000000000000001010000d0f9f30d3d140000070000001a040000b70200005901000000000000aeed7b0800000000e03e72440000000004000000ffffffff000000000000000000000000000000000000000000000000000000000000000000000000000000000000000000000000bdde048b00000000ffffffffffffffff0400000000000000ffffffff00000000000000000000000019000000324d720900000000743e72090000000004000000ffffffff00000000000000000000000000000000000000000000000000000000000000000000000000000000000000000000000031d9048b00000000ffffffffffffffff0400000000000000ffffffff00000000000000000000000000c0a54401000000a89664023f140000d0c3cc0f90c4cc0f0000000007000000010000000000000000000000000000000000000008000000000000010000000000c0af4400c0af4408000000000000000000000000000000000000000000000000000000000000000000803f000000000100000038c55f2544c55f2544c55f250000000000000000d0d4211a000000000000000001010000d0f9f30d3e14000008000000b0040000160300008b01000005000000d643720900000000903832090000000004000000ffffffff00000000000000000000000000000000000000000000000000000000000000000000000000000000000000000000000055d8048b00000000ffffffffffffffff040000000e000000ffffffff000000000000000000000000000000005acb4a0800000000153872cd0000000004000000ffffffff000000000000000000000000000000000000000000000000000000000000000000000000000000000000000000000000c9d8048b00000000ffffffffffffffff0400000000000000ffffffff0000000000000000000000000080ab4401000000a89664024014000050f3cc0f90f3cc0f0600000007000000010000000000000000000000000000000000000008000000000000010000000000a0b54400a0b54409000000000000000000000000000000000000000000000000000000000000000000803f000000000100000008c65f2514c65f2514c65f250000000000000000d0d4211a000000000000000001010000d0f9f30d3f14000009000000140500005c030000ae010000000000007e88250800000000323b72b70000000004000000ffffffff000000000000000000000000000000000000000000000000000000000000000000000000000000000000000000000000eddb048b00000000ffffffffffffffff0400000000000000ffffffff00000000000000000000000019000000c249720900000000843a72090000000004000000ffffffff00000000000000000000000000000000000000000000000000000000000000000000000000000000000000000000000061da048b00000000ffffffffffffffff0400000000000000ffffffff0000000000000000000000000040b14401000000a89664024114000050f7cc0fd0f7cc0f070000000700000001000000000000000000000000000000000000000800000000000001000000000060be440060be440a000000000000000000000000000000000000000000000000000000000000000000803f0000000001000000d8c55f25e4c55f25e4c55f250000000000000000d0d4211a000000000000000001010000d0f9f30d401400000a000000780500009d030000cc01000000000000e646050800000000ab3572b10000000004000000ffffffff00000000000000000000000000000000000000000000000000000000000000000000000000000000000000000000000085d5048b00000000ffffffffffffffff0400000000000000ffffffff000000000000000000000000190000006a467209000000002c3572090000000004000000ffffffff000000000000000000000000000000000000000000000000000000000000000000000000000000000000000000000000f9d5048b00000000ffffffffffffffff0400000000000000ffffffff0000000000000000000000000000b74401000000a896640242140000d0facc0f10fbcc0f0700000007000000010000000000000000000000000000000000000008000000000000010000000000a0c24400a0c2440b000000000000000000000000000000000000000000000000000000000000000000803f000000000100000078c55f2584c55f2584c55f250000000000000000d0d4211a000000000000000001010000d0f9f30d411400000b0000000e06000001040000fe010000000000000ea7d70800000000453472260000000004000000ffffffff0000000000000000000000000000000000000000000000000000000000000000000000000000000000000000000000001dd7048b00000000ffffffffffffffff0400000000000000ffffffff000000000000000000000000190000009244720900000000d43772090000000004000000ffffffff00000000000000000000000000000000000000000000000000000000000000000000000000000000000000000000000091d7048b00000000ffffffffffffffff0400000000000000ffffffff0000000000000000000000000000bd4401000000a896640243140000d0c3cc0f50c4cc0f000000000700000001000000000000000000000000000000000000000800000000000001000000000020cc440020cc440c000000000000000000000000000000000000000000000000000000000000000000803f000000000000000028c55f2534c55f2534c55f250000000000000000d0d4211a000000000000000001010000d0f9f30d421400000c00000072060000420400002102000009000000b6c5700900000000f036721d0000000004000000ffffffff000000000000000000000000000000000000000000000000000000000000000000000000000000000000000000000000b5d6048b00000000ffffffffffffffff0400000000000000ffffffff000000000000000000000000000000003a65b70800000000723672200000000004000000ffffffff00000000000000000000000000000000000000000000000000000000000000000000000000000000000000000000000029d1048b00000000ffffffffffffffff0400000000000000ffffffff0000000000000000000000000020c64401000000a89664024414000010f6cc0f50f6cc0f070000000700000001000000000000000000000000000000000000000800000000000001000000000080d5440080d5440d000000000000000000000000000000000000000000000000000000000000000000803f000000000000000068c55f2574c55f2574c55f250000000000000000d0d4211a000000000000000001010000d0f9f30d431400000d00000008070000a60400005302000000000000de43860800000000973072a90000000004000000ffffffff0000000000000000000000000000000000000000000000000000000000000000000000000000000000000000000000004dd0048b00000000ffffffffffffffff0400000000000000ffffffff00000000000000000000000019000000a243720900000000e43072090000000004000000ffffffff000000000000000000000000000000000000000000000000000000000000000000000000000000000000000000000000c1d0048b00000000ffffffffffffffff0400000000000000ffffffff0000000000000000000000000040cf4401000000a896640245140000d0facc0f10fccc0f0600000007000000010000000000000000000000000000000000000008000000000000010000000000e0de4400e0de440e000000000000000000000000000000000000000000000000000000000000000000803f000000000000000028c15f2534c15f2534c15f250000000000000000d0d4211a000000000000000001010000d0f9f30d441400000e0000006c070000e704000071020000000000004600610b00000000103372930000000004000000ffffffff000000000000000000000000000000000000000000000000000000000000000000000000000000000000000000000000e5d3048b00000000ffffffffffffffff0400000000000000ffffffff00000000000000000000000019000000ca417209000000008c3272090000000004000000ffffffff00000000000000000000000000000000000000000000000000000000000000000000000000000000000000000000000059d2048b00000000ffffffffffffffff0400000000000000ffffffff0000000000000000000000000060d84401000000a8966402461400001009cd0f5009cd0f060000000700000001000000000000000000000000000000000000000800000000000001000000000060e8440060e8440f000000000000000000000000000000000000000000000000000000000000000000803f000000000000000098c15f25a4c15f25a4c15f250000000000000000d0d4211a000000000000000001010000d0f9f30d451400000f000000d0070000280500009402000004000000ee7e710900000000a82d72100000000004000000ffffffff0000000000000000000000000000000000000000000000000000000000000000000000000000000000000000000000007dcd048b00000000ffffffffffffffff0400000000000000ffffffff0000000000000000000000000000000072de400b00000000252d729d0000000004000000ffffffff000000000000000000000000000000000000000000000000000000000000000000000000000000000000000000000000f1cd048b00000000ffffffffffffffff0400000000000000ffffffff00000000000000000000000000a0e14401000000</t>
  </si>
  <si>
    <t>#147|CarDef_Mosler_Super_GT|4348454154454E47494E45030000003895EB2A00000000E8170000a8966402471400005011cd0f9011cd0f000000000700000001000000000000000000000000000000000000000800000000000001000000000040c7440040c74401000000000000000000000000000000000000000000000000000000000000000000803f000000000400000078c45f2584c45f2584c45f25000000000000000010d4211a000000000000000001010000d0fef30dffffffff010000005e010000e600000073000000000000003e1b5c09000000007988727e0000000004000000ffffffff0000000000000000000000000000000000000000000000000000000000000000000000000000000000000000000000002d6b048b00000000ffffffffffffffff0400000000000000ffffffff0000000000000000000000001900000082f8720900000000c48b72090000000004000000ffffffff000000000000000000000000000000000000000000000000000000000000000000000000000000000000000000000000a16b048b00000000ffffffffffffffff0400000000000000ffffffff0000000000000000000000000040c74400000000a89664024814000050f7cc0fd0f7cc0f000000000700000001000000000000000000000000000000000000000800000000000001000000000060cc440060cc4402000000000000000000000000000000000000000000000000000000000000000000803f0000000004000000b8c45f25c4c45f25c4c45f25000000000000000010d4211a000000000000000001010000d0fef30d4714000002000000c2010000270100009600000000000000a6d93c0900000000e28a72780000000004000000ffffffff000000000000000000000000000000000000000000000000000000000000000000000000000000000000000000000000c56a048b00000000ffffffffffffffff0400000000000000ffffffff000000000000000000000000190000002af97209000000006c8a72090000000004000000ffffffff0000000000000000000000000000000000000000000000000000000000000000000000000000000000000000000000003965048b00000000ffffffffffffffff0400000000000000ffffffff0000000000000000000000000060c84400000000a89664024914000010c9cc0f90c9cc0f000000000700000001000000000000000000000000000000000000000800000000000001000000000080cd440080cd4403000000000000000000000000000000000000000000000000000000000000000000803f0000000004000000c8c45f25d4c45f25d4c45f25000000000000000010d4211a000000000000000001010000d0fef30d4814000003000000580200008b010000c800000000000000cef70f09000000008b8472e10000000004000000ffffffff0000000000000000000000000000000000000000000000000000000000000000000000000000000000000000000000005d64048b00000000ffffffffffffffff0400000000000000ffffffff0000000000000000000000001900000052f7720900000000148472090000000004000000ffffffff000000000000000000000000000000000000000000000000000000000000000000000000000000000000000000000000d164048b00000000ffffffffffffffff0400000000000000ffffffff0000000000000000000000000080c94401000000a89664024a14000090c1cc0f10c2cc0f0000000007000000010000000000000000000000000000000000000008000000000000010000000000a0ce4400a0ce4404000000000000000000000000000000000000000000000000000000000000000000803f000000000200000088c55f2594c55f2594c55f25000000000000000010d4211a000000000000000001010000d0fef30d4914000004000000bc020000cc010000e60000000500000076fc720900000000308732090000000004000000ffffffff000000000000000000000000000000000000000000000000000000000000000000000000000000000000000000000000f567048b00000000ffffffffffffffff0400000001000000ffffffff00000000000000000000000000000000fab5ee0900000000b88672eb0000000004000000ffffffff0000000000000000000000000000000000000000000000000000000000000000000000000000000000000000000000006966048b00000000ffffffffffffffff0400000000000000ffffffff00000000000000000000000000a0ca4401000000a89664024b1400005011cd0fd011cd0f0000000007000000010000000000000000000000000000000000000008000000000000010000000000e0d34400e0d34405000000000000000000000000000000000000000000000000000000000000000000803f0000000002000000e8c55f25f4c55f25f4c55f25000000000000000010d4211a000000000000000001010000d0fef30d4a14000005000000200300001202000009010000000000009e72c90900000000dd8172d50000000004000000ffffffff0000000000000000000000000000000000000000000000000000000000000000000000000000000000000000000000008d61048b00000000ffffffffffffffff0400000000000000ffffffff0000000000000000000000001900000062f2720900000000248172090000000004000000ffffffff0000000000000000000000000000000000000000000000000000000000000000000000000000000000000000000000000160048b00000000ffffffffffffffff0400000000000000ffffffff00000000000000000000000000c0cb4401000000a89664024c14000010ffcc0f90ffcc0f0000000007000000010000000000000000000000000000000000000008000000000000010000000000c0d14400c0d14406000000000000000000000000000000000000000000000000000000000000000000803f0000000002000000a8c65f25b4c65f25b4c65f25000000000000000010d4211a000000000000000001010000d0fef30d4b14000006000000b6030000710200003b0100000000000006939809000000004780725a0000000004000000ffffffff0000000000000000000000000000000000000000000000000000000000000000000000000000000000000000000000002563048b00000000ffffffffffffffff0400000000000000ffffffff000000000000000000000000190000008af0720900000000cc8372090000000004000000ffffffff0000000000000000000000000000000000000000000000000000000000000000000000000000000000000000000000009963048b00000000ffffffffffffffff0400000000000000ffffffff00000000000000000000000000a0cc4401000000a89664024d140000d001cd0f5002cd0f000000000700000001000000000000000000000000000000000000000800000000000001000000000040d3440040d34407000000000000000000000000000000000000000000000000000000000000000000803f000000000200000048c65f2554c65f2554c65f25000000000000000010d4211a000000000000000001010000d0fef30d4c140000070000001a040000b70200005901000000000000ae517b0800000000e08272440000000004000000ffffffff000000000000000000000000000000000000000000000000000000000000000000000000000000000000000000000000bd62048b00000000ffffffffffffffff0400000000000000ffffffff0000000000000000000000001900000032f1720900000000748272090000000004000000ffffffff000000000000000000000000000000000000000000000000000000000000000000000000000000000000000000000000315d048b00000000ffffffffffffffff0400000000000000ffffffff0000000000000000000000000020ce4401000000a89664024e1400001009cd0f9009cd0f0000000007000000010000000000000000000000000000000000000008000000000000010000000000e0d44400e0d44408000000000000000000000000000000000000000000000000000000000000000000803f000000000100000068c65f2574c65f2574c65f25000000000000000010d4211a000000000000000001010000d0fef30d4d14000008000000b0040000160300008b01000005000000d6c772090000000090bc32090000000004000000ffffffff000000000000000000000000000000000000000000000000000000000000000000000000000000000000000000000000555c048b00000000ffffffffffffffff040000000e000000ffffffff000000000000000000000000000000005a4f4a080000000015bc72cd0000000004000000ffffffff000000000000000000000000000000000000000000000000000000000000000000000000000000000000000000000000c95c048b00000000ffffffffffffffff0400000000000000ffffffff00000000000000000000000000a0cf4401000000a89664024f14000010f6cc0fd0f6cc0f060000000700000001000000000000000000000000000000000000000800000000000001000000000060d6440060d64409000000000000000000000000000000000000000000000000000000000000000000803f0000000001000000b8c65f25c4c65f25c4c65f25000000000000000010d4211a000000000000000001010000d0fef30d4e14000009000000140500005c030000ae010000000000007e0c25080000000032bf72b70000000004000000ffffffff000000000000000000000000000000000000000000000000000000000000000000000000000000000000000000000000ed5f048b00000000ffffffffffffffff0400000000000000ffffffff00000000000000000000000019000000c2cd72090000000084be72090000000004000000ffffffff000000000000000000000000000000000000000000000000000000000000000000000000000000000000000000000000615e048b00000000ffffffffffffffff0400000000000000ffffffff0000000000000000000000000020d14401000000a89664025014000010f6cc0f90f6cc0f070000000700000001000000000000000000000000000000000000000800000000000001000000000000db440000db440a000000000000000000000000000000000000000000000000000000000000000000803f000000000100000058c65f2564c65f2564c65f25000000000000000010d4211a000000000000000001010000d0fef30d4f1400000a000000780500009d030000cc01000000000000e6ca050800000000abb972b10000000004000000ffffffff0000000000000000000000000000000000000000000000000000000000000000000000000000000000000000000000008559048b00000000ffffffffffffffff0400000000000000ffffffff000000000000000000000000190000006aca7209000000002cb972090000000004000000ffffffff000000000000000000000000000000000000000000000000000000000000000000000000000000000000000000000000f959048b00000000ffffffffffffffff0400000000000000ffffffff00000000000000000000000000a0d24401000000a89664025114000010ffcc0f50ffcc0f000000000700000001000000000000000000000000000000000000000800000000000001000000000080da440080da440b000000000000000000000000000000000000000000000000000000000000000000803f0000000001000000f8c65f2504c75f2504c75f25000000000000000010d4211a000000000000000001010000d0fef30d501400000b0000000e06000001040000fe010000000000000e2bd7080000000045b872260000000004000000ffffffff0000000000000000000000000000000000000000000000000000000000000000000000000000000000000000000000001d5b048b00000000ffffffffffffffff0400000000000000ffffffff0000000000000000000000001900000092c8720900000000d4bb72090000000004000000ffffffff000000000000000000000000000000000000000000000000000000000000000000000000000000000000000000000000915b048b00000000ffffffffffffffff0400000000000000ffffffff0000000000000000000000000020d44401000000a89664025214000050f7cc0f90f7cc0f0700000007000000010000000000000000000000000000000000000008000000000000010000000000a0dd4400a0dd440c000000000000000000000000000000000000000000000000000000000000000000803f0000000000000000c8c65f25d4c65f25d4c65f25000000000000000010d4211a000000000000000001010000d0fef30d511400000c00000072060000420400002102000009000000b651710900000000f0bab2150000000004000000ffffffff000000000000000000000000000000000000000000000000000000000000000000000000000000000000000000000000b55a048b00000000ffffffffffffffff0400000000000000ffffffff000000000000000000000000000000003ae9b7080000000072ba72200000000004000000ffffffff0000000000000000000000000000000000000000000000000000000000000000000000000000000000000000000000002955048b00000000ffffffffffffffff0400000000000000ffffffff0000000000000000000000000020d74401000000a89664025314000050cbcc0f90cbcc0f0700000007000000010000000000000000000000000000000000000008000000000000010000000000a0e04400a0e0440d000000000000000000000000000000000000000000000000000000000000000000803f000000000000000028c65f2534c65f2534c65f25000000000000000010d4211a000000000000000001010000d0fef30d521400000d00000008070000a60400005302000000000000dec786080000000097b472a90000000004000000ffffffff0000000000000000000000000000000000000000000000000000000000000000000000000000000000000000000000004d54048b00000000ffffffffffffffff0400000000000000ffffffff00000000000000000000000019000000a2c7720900000000e4b472090000000004000000ffffffff000000000000000000000000000000000000000000000000000000000000000000000000000000000000000000000000c154048b00000000ffffffffffffffff0400000000000000ffffffff0000000000000000000000000020da4401000000a896640254140000d0facc0f50fbcc0f0600000007000000010000000000000000000000000000000000000008000000000000010000000000c0e34400c0e3440e000000000000000000000000000000000000000000000000000000000000000000803f000000000000000028c25f2534c25f2534c25f25000000000000000010d4211a000000000000000001010000d0fef30d531400000e0000006c070000e704000071020000000000004684610b0000000010b772930000000004000000ffffffff000000000000000000000000000000000000000000000000000000000000000000000000000000000000000000000000e557048b00000000ffffffffffffffff0400000000000000ffffffff00000000000000000000000019000000cac57209000000008cb672090000000004000000ffffffff0000000000000000000000000000000000000000000000000000000000000000000000000000000000000000000000005956048b00000000ffffffffffffffff0400000000000000ffffffff0000000000000000000000000020dd4401000000a89664025514000010c9cc0f50c9cc0f060000000700000001000000000000000000000000000000000000000800000000000001000000000000e7440000e7440f000000000000000000000000000000000000000000000000000000000000000000803f0000000000000000d8c25f25e4c25f25e4c25f25000000000000000010d4211a000000000000000001010000d0fef30d541400000f000000d0070000280500009402000004000000eee2710900000000a8b172100000000004000000ffffffff0000000000000000000000000000000000000000000000000000000000000000000000000000000000000000000000007d51048b00000000ffffffffffffffff0400000000000000ffffffff000000000000000000000000000000007242400b0000000025b1729d0000000004000000ffffffff000000000000000000000000000000000000000000000000000000000000000000000000000000000000000000000000f151048b00000000ffffffffffffffff0400000000000000ffffffff0000000000000000000000000040e04401000000</t>
  </si>
  <si>
    <t>#148|CarDef_DevelSixteenPrototype|4348454154454E47494E45030000003811EC2A00000000E8170000a896640256140000d0facc0f10fbcc0f0000000007000000010000000000000000000000000000000000000008000000000000010000000000c0c54400c0c54401000000000000000000000000000000000000000000000000000000000000000000803f000000000400000018c65f2524c65f2524c65f250000000000000000509a211a000000000000000001010000d0c6f30dffffffff010000005e010000e600000073000000000000003e9f5b0900000000790c757e0000000004000000ffffffff0000000000000000000000000000000000000000000000000000000000000000000000000000000000000000000000002def038b00000000ffffffffffffffff0400000000000000ffffffff00000000000000000000000019000000827c750900000000c40f75090000000004000000ffffffff000000000000000000000000000000000000000000000000000000000000000000000000000000000000000000000000a1ef038b00000000ffffffffffffffff0400000000000000ffffffff00000000000000000000000000c0c54400000000a896640257140000100ecd0f100fcd0f000000000700000001000000000000000000000000000000000000000800000000000001000000000040cb440040cb4402000000000000000000000000000000000000000000000000000000000000000000803f000000000400000048c55f2554c55f2554c55f250000000000000000509a211a000000000000000001010000d0c6f30d5614000002000000c2010000270100009600000000000000a65d3b0900000000e20e75780000000004000000ffffffff000000000000000000000000000000000000000000000000000000000000000000000000000000000000000000000000c5ee038b00000000ffffffffffffffff0400000000000000ffffffff000000000000000000000000190000002a7d7509000000006c0e75090000000004000000ffffffff00000000000000000000000000000000000000000000000000000000000000000000000000000000000000000000000039e9038b00000000ffffffffffffffff0400000000000000ffffffff0000000000000000000000000040c74400000000a89664025814000050f7cc0f90f7cc0f0000000007000000010000000000000000000000000000000000000008000000000000010000000000c0cc4400c0cc4403000000000000000000000000000000000000000000000000000000000000000000803f0000000004000000a8c55f25b4c55f25b4c55f250000000000000000509a211a000000000000000001010000d0c6f30d5714000003000000580200008b010000c800000000000000ce7b0809000000008b0875e10000000004000000ffffffff0000000000000000000000000000000000000000000000000000000000000000000000000000000000000000000000005de8038b00000000ffffffffffffffff0400000000000000ffffffff00000000000000000000000019000000527b750900000000140875090000000004000000ffffffff000000000000000000000000000000000000000000000000000000000000000000000000000000000000000000000000d1e8038b00000000ffffffffffffffff0400000000000000ffffffff00000000000000000000000000c0c84401000000a896640259140000d001cd0f1002cd0f070000000700000001000000000000000000000000000000000000000800000000000001000000000040ce440040ce4404000000000000000000000000000000000000000000000000000000000000000000803f0000000002000000b8c55f25c4c55f25c4c55f250000000000000000509a211a000000000000000001010000d0c6f30d5814000004000000bc020000cc010000e6000000050000007670750900000000300b35090000000004000000ffffffff000000000000000000000000000000000000000000000000000000000000000000000000000000000000000000000000f5eb038b00000000ffffffffffffffff0400000001000000ffffffff00000000000000000000000000000000fa39e90900000000b80a75eb0000000004000000ffffffff00000000000000000000000000000000000000000000000000000000000000000000000000000000000000000000000069ea038b00000000ffffffffffffffff0400000000000000ffffffff0000000000000000000000000040ca4401000000a89664025a14000050f7cc0fd0f7cc0f0000000007000000010000000000000000000000000000000000000008000000000000010000000000e0d34400e0d34405000000000000000000000000000000000000000000000000000000000000000000803f000000000200000008c75f2514c75f2514c75f250000000000000000509a211a000000000000000001010000d0c6f30d5914000005000000200300001202000009010000000000009ef6ce0900000000dd0575d50000000004000000ffffffff0000000000000000000000000000000000000000000000000000000000000000000000000000000000000000000000008de5038b00000000ffffffffffffffff0400000000000000ffffffff000000000000000000000000190000006276750900000000240575090000000004000000ffffffff00000000000000000000000000000000000000000000000000000000000000000000000000000000000000000000000001e4038b00000000ffffffffffffffff0400000000000000ffffffff00000000000000000000000000c0cb4401000000a89664025b140000d0c3cc0f50c4cc0f000000000700000001000000000000000000000000000000000000000800000000000001000000000020d2440020d24406000000000000000000000000000000000000000000000000000000000000000000803f000000000200000078c65f2584c65f2584c65f250000000000000000509a211a000000000000000001010000d0c6f30d5a14000006000000b6030000710200003b0100000000000006179f09000000004704755a0000000004000000ffffffff00000000000000000000000000000000000000000000000000000000000000000000000000000000000000000000000025e7038b00000000ffffffffffffffff0400000000000000ffffffff000000000000000000000000190000008a74750900000000cc0775090000000004000000ffffffff00000000000000000000000000000000000000000000000000000000000000000000000000000000000000000000000099e7038b00000000ffffffffffffffff0400000000000000ffffffff0000000000000000000000000000cd4401000000a89664025c1400005011cd0f9011cd0f000000000700000001000000000000000000000000000000000000000800000000000001000000000020d4440020d44407000000000000000000000000000000000000000000000000000000000000000000803f0000000002000000c8c75f25d4c75f25d4c75f250000000000000000509a211a000000000000000001010000d0c6f30d5b140000070000001a040000b70200005901000000000000aed57c0800000000e00675440000000004000000ffffffff000000000000000000000000000000000000000000000000000000000000000000000000000000000000000000000000bde6038b00000000ffffffffffffffff0400000000000000ffffffff000000000000000000000000190000003275750900000000740675090000000004000000ffffffff00000000000000000000000000000000000000000000000000000000000000000000000000000000000000000000000031e1038b00000000ffffffffffffffff0400000000000000ffffffff0000000000000000000000000000cf4401000000a89664025d14000010c9cc0f90c9cc0f000000000700000001000000000000000000000000000000000000000800000000000001000000000040d6440040d64408000000000000000000000000000000000000000000000000000000000000000000803f000000000100000048c75f2554c75f2554c75f250000000000000000509a211a000000000000000001010000d0c6f30d5c14000008000000b0040000160300008b01000005000000d67b750900000000900035090000000004000000ffffffff00000000000000000000000000000000000000000000000000000000000000000000000000000000000000000000000055e0038b00000000ffffffffffffffff040000000e000000ffffffff000000000000000000000000000000005af34d0800000000150075cd0000000004000000ffffffff000000000000000000000000000000000000000000000000000000000000000000000000000000000000000000000000c9e0038b00000000ffffffffffffffff0400000000000000ffffffff0000000000000000000000000000d14401000000a89664025e14000050cbcc0fd0cbcc0f000000000700000001000000000000000000000000000000000000000800000000000001000000000040d8440040d84409000000000000000000000000000000000000000000000000000000000000000000803f000000000100000068c75f2574c75f2574c75f250000000000000000509a211a000000000000000001010000d0c6f30d5d14000009000000140500005c030000ae010000000000007eb0220800000000320375b70000000004000000ffffffff000000000000000000000000000000000000000000000000000000000000000000000000000000000000000000000000ede3038b00000000ffffffffffffffff0400000000000000ffffffff00000000000000000000000019000000c271750900000000840275090000000004000000ffffffff00000000000000000000000000000000000000000000000000000000000000000000000000000000000000000000000061e2038b00000000ffffffffffffffff0400000000000000ffffffff0000000000000000000000000000d34401000000a89664025f14000090c1cc0fd0c1cc0f060000000700000001000000000000000000000000000000000000000800000000000001000000000080dd440080dd440a000000000000000000000000000000000000000000000000000000000000000000803f000000000100000078c75f2584c75f2584c75f250000000000000000509a211a000000000000000001010000d0c6f30d5e1400000a000000780500009d030000cc01000000000000e64e020800000000ab3d75b10000000004000000ffffffff00000000000000000000000000000000000000000000000000000000000000000000000000000000000000000000000085dd038b00000000ffffffffffffffff0400000000000000ffffffff000000000000000000000000190000006a4e7509000000002c3d75090000000004000000ffffffff000000000000000000000000000000000000000000000000000000000000000000000000000000000000000000000000f9dd038b00000000ffffffffffffffff0400000000000000ffffffff0000000000000000000000000000d54401000000a89664026014000010facc0f90facc0f0000000007000000010000000000000000000000000000000000000008000000000000010000000000c0dd4400c0dd440b000000000000000000000000000000000000000000000000000000000000000000803f000000000100000088c75f2594c75f2594c75f250000000000000000509a211a000000000000000001010000d0c6f30d5f1400000b0000000e06000001040000fe010000000000000eafd00800000000453c75260000000004000000ffffffff0000000000000000000000000000000000000000000000000000000000000000000000000000000000000000000000001ddf038b00000000ffffffffffffffff0400000000000000ffffffff00000000000000000000000019000000924c750900000000d43f75090000000004000000ffffffff00000000000000000000000000000000000000000000000000000000000000000000000000000000000000000000000091df038b00000000ffffffffffffffff0400000000000000ffffffff0000000000000000000000000040d74401000000a89664026114000010c9cc0f90c9cc0f070000000700000001000000000000000000000000000000000000000800000000000001000000000080e0440080e0440c000000000000000000000000000000000000000000000000000000000000000000803f000000000000000008c85f2514c85f2514c85f250000000000000000509a211a000000000000000001010000d0c6f30d601400000c00000072060000420400002102000009000000b66d760900000000f03e75100000000004000000ffffffff000000000000000000000000000000000000000000000000000000000000000000000000000000000000000000000000b5de038b00000000ffffffffffffffff0400000000000000ffffffff000000000000000000000000000000003a6db00800000000723e75200000000004000000ffffffff00000000000000000000000000000000000000000000000000000000000000000000000000000000000000000000000029d9038b00000000ffffffffffffffff0400000000000000ffffffff0000000000000000000000000000da4401000000a896640262140000d0facc0f90fbcc0f000000000700000001000000000000000000000000000000000000000800000000000001000000000060e3440060e3440d000000000000000000000000000000000000000000000000000000000000000000803f000000000000000058c75f2564c75f2564c75f250000000000000000509a211a000000000000000001010000d0c6f30d611400000d00000008070000a60400005302000000000000de4b810800000000973875a90000000004000000ffffffff0000000000000000000000000000000000000000000000000000000000000000000000000000000000000000000000004dd8038b00000000ffffffffffffffff0400000000000000ffffffff00000000000000000000000019000000a24b750900000000e43875090000000004000000ffffffff000000000000000000000000000000000000000000000000000000000000000000000000000000000000000000000000c1d8038b00000000ffffffffffffffff0400000000000000ffffffff00000000000000000000000000c0dc4401000000a8966402631400005011cd0fd011cd0f060000000700000001000000000000000000000000000000000000000800000000000001000000000040e6440040e6440e000000000000000000000000000000000000000000000000000000000000000000803f000000000000000038c25f2544c25f2544c25f250000000000000000509a211a000000000000000001010000d0c6f30d621400000e0000006c070000e704000071020000000000004608660b00000000103b75930000000004000000ffffffff000000000000000000000000000000000000000000000000000000000000000000000000000000000000000000000000e5db038b00000000ffffffffffffffff0400000000000000ffffffff00000000000000000000000019000000ca497509000000008c3a75090000000004000000ffffffff00000000000000000000000000000000000000000000000000000000000000000000000000000000000000000000000059da038b00000000ffffffffffffffff0400000000000000ffffffff0000000000000000000000000080df4401000000a89664026414000010f6cc0f10f7cc0f070000000700000001000000000000000000000000000000000000000800000000000001000000000000e9440000e9440f000000000000000000000000000000000000000000000000000000000000000000803f0000000000000000e8c35f25f4c35f25f4c35f250000000000000000509a211a000000000000000001010000d0c6f30d631400000f000000d0070000280500009402000004000000ee66760900000000a83575100000000004000000ffffffff0000000000000000000000000000000000000000000000000000000000000000000000000000000000000000000000007dd5038b00000000ffffffffffffffff0400000000000000ffffffff0000000000000000000000000000000072c6470b000000002535759d0000000004000000ffffffff000000000000000000000000000000000000000000000000000000000000000000000000000000000000000000000000f1d5038b00000000ffffffffffffffff0400000000000000ffffffff0000000000000000000000000040e24401000000</t>
  </si>
  <si>
    <t>#149|CarDef_Nanoflowcell_Quantino|4348454154454E47494E450300000038D3EB2A00000000E8170000a89664026514000010c9cc0f50c9cc0f0000000007000000010000000000000000000000000000000000000008000000000000010000000000c0744400c0744401000000000000000000000000000000000000000000000000000000000000000000803f0000000004000000d8c65f25e4c65f25e4c65f250000000000000000d013221a00000000000000000101000090fff30dffffffff01000000fa000000a500000055000000000000003e1d7d090000000078ce72740000000004000000ffffffff0000000000000000000000000000000000000000000000000000000000000000000000000000000000000000000000002d29048b00000000ffffffffffffffff0400000000000000ffffffff0000000000000000000000001900000082ba720900000000c4c972090000000004000000ffffffff000000000000000000000000000000000000000000000000000000000000000000000000000000000000000000000000a129048b00000000ffffffffffffffff0400000000000000ffffffff00000000000000000000000000c0744400000000a896640266140000d001cd0f1002cd0f0000000007000000010000000000000000000000000000000000000008000000000000010000000000c07d4400c07d4402000000000000000000000000000000000000000000000000000000000000000000803f000000000400000098c65f25a4c65f25a4c65f250000000000000000d013221a00000000000000000101000090fff30d6514000002000000fa000000a50000005500000000000000a61b7d0900000000e0c872740000000004000000ffffffff000000000000000000000000000000000000000000000000000000000000000000000000000000000000000000000000c528048b00000000ffffffffffffffff0400000000000000ffffffff000000000000000000000000190000002abb7209000000006cc872090000000004000000ffffffff000000000000000000000000000000000000000000000000000000000000000000000000000000000000000000000000392b048b00000000ffffffffffffffff0400000000000000ffffffff00000000000000000000000000c0784400000000a896640267140000100ecd0f500ecd0f0000000007000000010000000000000000000000000000000000000008000000000000010000000000e0804400e0804403000000000000000000000000000000000000000000000000000000000000000000803f000000000400000018c75f2524c75f2524c75f250000000000000000d013221a00000000000000000101000090fff30d66140000030000002c010000c80000006400000000000000cef96d090000000088ca72f30000000004000000ffffffff0000000000000000000000000000000000000000000000000000000000000000000000000000000000000000000000005d2a048b00000000ffffffffffffffff0400000000000000ffffffff0000000000000000000000001900000052b972090000000014ca72090000000004000000ffffffff000000000000000000000000000000000000000000000000000000000000000000000000000000000000000000000000d12a048b00000000ffffffffffffffff0400000000000000ffffffff00000000000000000000000000c07c4401000000a896640268140000d0c3cc0f90c4cc0f07000000070000000100000000000000000000000000000000000000080000000000000100000000000083440000834404000000000000000000000000000000000000000000000000000000000000000000803f000000000200000038c65f2544c65f2544c65f250000000000000000d013221a00000000000000000101000090fff30d67140000040000002c010000c8000000640000000500000076be72090000000030c532090000000004000000ffffffff000000000000000000000000000000000000000000000000000000000000000000000000000000000000000000000000f525048b00000000ffffffffffffffff0400000002000000ffffffff00000000000000000000000000000000faf76d0900000000bcc472f30000000004000000ffffffff0000000000000000000000000000000000000000000000000000000000000000000000000000000000000000000000006924048b00000000ffffffffffffffff0400000000000000ffffffff0000000000000000000000000060804401000000a89664026914000090c1cc0fd0c1cc0f0000000007000000010000000000000000000000000000000000000008000000000000010000000000a0874400a0874405000000000000000000000000000000000000000000000000000000000000000000803f000000000200000098c75f25a4c75f25a4c75f250000000000000000d013221a00000000000000000101000090fff30d68140000050000005e010000e600000073000000000000009e545c0900000000d9c7727e0000000004000000ffffffff0000000000000000000000000000000000000000000000000000000000000000000000000000000000000000000000008d27048b00000000ffffffffffffffff0400000000000000ffffffff0000000000000000000000001900000062b472090000000024c772090000000004000000ffffffff0000000000000000000000000000000000000000000000000000000000000000000000000000000000000000000000000126048b00000000ffffffffffffffff0400000000000000ffffffff0000000000000000000000000060824401000000a89664026a14000010facc0f50facc0f0700000007000000010000000000000000000000000000000000000008000000000000010000000000e0874400e0874406000000000000000000000000000000000000000000000000000000000000000000803f0000000002000000e8c75f25f4c75f25f4c75f250000000000000000d013221a00000000000000000101000090fff30d69140000060000005e010000e6000000730000000000000006555c090000000041c6727e0000000004000000ffffffff0000000000000000000000000000000000000000000000000000000000000000000000000000000000000000000000002521048b00000000ffffffffffffffff0400000000000000ffffffff000000000000000000000000190000008ab2720900000000ccc172090000000004000000ffffffff0000000000000000000000000000000000000000000000000000000000000000000000000000000000000000000000009921048b00000000ffffffffffffffff0400000000000000ffffffff0000000000000000000000000080844401000000a89664026b140000d0facc0f90fbcc0f0700000007000000010000000000000000000000000000000000000008000000000000010000000000c08a4400c08a4407000000000000000000000000000000000000000000000000000000000000000000803f000000000200000018c85f2524c85f2524c85f250000000000000000d013221a00000000000000000101000090fff30d6a1400000700000090010000090100008200000000000000ae334c0900000000e9c072fd0000000004000000ffffffff000000000000000000000000000000000000000000000000000000000000000000000000000000000000000000000000bd20048b00000000ffffffffffffffff0400000000000000ffffffff0000000000000000000000001900000032b372090000000074c072090000000004000000ffffffff0000000000000000000000000000000000000000000000000000000000000000000000000000000000000000000000003123048b00000000ffffffffffffffff0400000000000000ffffffff0000000000000000000000000060874401000000a89664026c1400001009cd0f9009cd0f0000000007000000010000000000000000000000000000000000000008000000000000010000000000c08d4400c08d4408000000000000000000000000000000000000000000000000000000000000000000803f000000000100000088c85f2594c85f2594c85f250000000000000000d013221a00000000000000000101000090fff30d6b1400000800000090010000090100008200000005000000d6b972090000000090c232090000000004000000ffffffff0000000000000000000000000000000000000000000000000000000000000000000000000000000000000000000000005522048b00000000ffffffffffffffff040000000c000000ffffffff000000000000000000000000000000005a314c09000000001dc272fd0000000004000000ffffffff000000000000000000000000000000000000000000000000000000000000000000000000000000000000000000000000c922048b00000000ffffffffffffffff0400000000000000ffffffff00000000000000000000000000408a4401000000a89664026d1400001009cd0f5009cd0f0700000007000000010000000000000000000000000000000000000008000000000000010000000000a0904400a0904409000000000000000000000000000000000000000000000000000000000000000000803f000000000100000098c85f25a4c85f25a4c85f250000000000000000d013221a00000000000000000101000090fff30d6c14000009000000c20100002701000096000000000000007eae3c09000000003afd72780000000004000000ffffffff000000000000000000000000000000000000000000000000000000000000000000000000000000000000000000000000ed1d048b00000000ffffffffffffffff0400000000000000ffffffff00000000000000000000000019000000c28f72090000000084fc72090000000004000000ffffffff000000000000000000000000000000000000000000000000000000000000000000000000000000000000000000000000611c048b00000000ffffffffffffffff0400000000000000ffffffff00000000000000000000000000208d4401000000a89664026e140000100ecd0f500ecd0f0600000007000000010000000000000000000000000000000000000008000000000000010000000000c0954400c095440a000000000000000000000000000000000000000000000000000000000000000000803f0000000001000000d8c85f25e4c85f25e4c85f250000000000000000d013221a00000000000000000101000090fff30d6d1400000a000000c2010000270100009600000000000000e6ac3c0900000000a2ff72780000000004000000ffffffff000000000000000000000000000000000000000000000000000000000000000000000000000000000000000000000000851f048b00000000ffffffffffffffff0400000000000000ffffffff000000000000000000000000190000006a8c7209000000002cff72090000000004000000ffffffff000000000000000000000000000000000000000000000000000000000000000000000000000000000000000000000000f91f048b00000000ffffffffffffffff0400000000000000ffffffff0000000000000000000000000000904401000000a89664026f14000010ffcc0f50ffcc0f0600000007000000010000000000000000000000000000000000000008000000000000010000000000609744006097440b000000000000000000000000000000000000000000000000000000000000000000803f000000000100000018c95f2524c95f2524c95f250000000000000000d013221a00000000000000000101000090fff30d6e1400000b000000f40100004a010000a5000000000000000e4d2f09000000004afe72e70000000004000000ffffffff0000000000000000000000000000000000000000000000000000000000000000000000000000000000000000000000001d19048b00000000ffffffffffffffff0400000000000000ffffffff00000000000000000000000019000000928a720900000000d4f972090000000004000000ffffffff0000000000000000000000000000000000000000000000000000000000000000000000000000000000000000000000009119048b00000000ffffffffffffffff0400000000000000ffffffff0000000000000000000000000000934401000000a896640270140000d0facc0f10fbcc0f0600000007000000010000000000000000000000000000000000000008000000000000010000000000209d4400209d440c000000000000000000000000000000000000000000000000000000000000000000803f0000000000000000e8c85f25f4c85f25f4c85f250000000000000000d013221a00000000000000000101000090fff30d6f1400000c000000f40100004a010000a500000009000000b6f3720900000000f0f8b20a0000000004000000ffffffff000000000000000000000000000000000000000000000000000000000000000000000000000000000000000000000000b518048b00000000ffffffffffffffff0400000000000000ffffffff000000000000000000000000000000003a4b2f09000000007ef872e70000000004000000ffffffff000000000000000000000000000000000000000000000000000000000000000000000000000000000000000000000000291b048b00000000ffffffffffffffff0400000000000000ffffffff0000000000000000000000000080984401000000a89664027114000050f7cc0fd0f7cc0f0000000007000000010000000000000000000000000000000000000008000000000000010000000000c0a24400c0a2440d000000000000000000000000000000000000000000000000000000000000000000803f000000000000000038c85f2544c85f2544c85f250000000000000000d013221a00000000000000000101000090fff30d701400000d000000260200006d010000b400000000000000dee91f09000000009bfa72620000000004000000ffffffff0000000000000000000000000000000000000000000000000000000000000000000000000000000000000000000000004d1a048b00000000ffffffffffffffff0400000000000000ffffffff00000000000000000000000019000000a289720900000000e4fa72090000000004000000ffffffff000000000000000000000000000000000000000000000000000000000000000000000000000000000000000000000000c11a048b00000000ffffffffffffffff0400000000000000ffffffff00000000000000000000000000009e4401000000a89664027214000010f6cc0f90f6cc0f000000000700000001000000000000000000000000000000000000000800000000000001000000000060a8440060a8440e000000000000000000000000000000000000000000000000000000000000000000803f0000000000000000f8c35f2504c45f2504c45f250000000000000000d013221a00000000000000000101000090fff30d711400000e000000260200006d010000b40000000000000046e61f090000000003f572620000000004000000ffffffff000000000000000000000000000000000000000000000000000000000000000000000000000000000000000000000000e515048b00000000ffffffffffffffff0400000000000000ffffffff00000000000000000000000019000000ca877209000000008cf472090000000004000000ffffffff0000000000000000000000000000000000000000000000000000000000000000000000000000000000000000000000005914048b00000000ffffffffffffffff0400000000000000ffffffff0000000000000000000000000080a34401000000a89664027314000010f6cc0fd0f6cc0f070000000700000001000000000000000000000000000000000000000800000000000001000000000020ae440020ae440f000000000000000000000000000000000000000000000000000000000000000000803f0000000000000000a8c45f25b4c45f25b4c45f250000000000000000d013221a00000000000000000101000090fff30d721400000f000000580200008b010000c800000004000000ee14730900000000a8f7f2050000000004000000ffffffff0000000000000000000000000000000000000000000000000000000000000000000000000000000000000000000000007d17048b00000000ffffffffffffffff0400000000000000ffffffff0000000000000000000000000000000072840f090000000037f772e10000000004000000ffffffff000000000000000000000000000000000000000000000000000000000000000000000000000000000000000000000000f117048b00000000ffffffffffffffff0400000000000000ffffffff0000000000000000000000000000a94401000000</t>
  </si>
  <si>
    <t>#150|CarDef_Nissan_Juke_Nismo|4348454154454E47494E450300000038F2EB2A00000000E8170000a89664027414000050cbcc0f90cbcc0f0000000007000000010000000000000000000000000000000000000008000000000000010000000000404d4400404d4401000000000000000000000000000000000000000000000000000000000000000000803f0000000004000000b8c75f25c4c75f25c4c75f2500000000000000009016221a000000000000000001010000d001f40dffffffff01000000fa000000a500000055000000000000003e3c7d090000000078ef72740000000004000000ffffffff0000000000000000000000000000000000000000000000000000000000000000000000000000000000000000000000002d0e048b00000000ffffffffffffffff0400000000000000ffffffff00000000000000000000000019000000829d720900000000c4ee72090000000004000000ffffffff000000000000000000000000000000000000000000000000000000000000000000000000000000000000000000000000a10e048b00000000ffffffffffffffff0400000000000000ffffffff00000000000000000000000000404d4400000000a896640275140000d0facc0f10fccc0f00000000070000000100000000000000000000000000000000000000080000000000000100000000000057440000574402000000000000000000000000000000000000000000000000000000000000000000803f000000000400000028c75f2534c75f2534c75f2500000000000000009016221a000000000000000001010000d001f40d7414000002000000fa000000a50000005500000000000000a63a7d0900000000e0e972740000000004000000ffffffff000000000000000000000000000000000000000000000000000000000000000000000000000000000000000000000000c509048b00000000ffffffffffffffff0400000000000000ffffffff000000000000000000000000190000002a9a7209000000006ce972090000000004000000ffffffff0000000000000000000000000000000000000000000000000000000000000000000000000000000000000000000000003908048b00000000ffffffffffffffff0400000000000000ffffffff00000000000000000000000000c0524400000000a89664027614000010c9cc0f50c9cc0f0000000007000000010000000000000000000000000000000000000008000000000000010000000000805c4400805c4403000000000000000000000000000000000000000000000000000000000000000000803f0000000004000000d8c75f25e4c75f25e4c75f2500000000000000009016221a000000000000000001010000d001f40d7514000003000000fa000000a50000005500000000000000ce387d090000000088eb72740000000004000000ffffffff0000000000000000000000000000000000000000000000000000000000000000000000000000000000000000000000005d0b048b00000000ffffffffffffffff0400000000000000ffffffff00000000000000000000000019000000529872090000000014eb72090000000004000000ffffffff000000000000000000000000000000000000000000000000000000000000000000000000000000000000000000000000d10b048b00000000ffffffffffffffff0400000000000000ffffffff0000000000000000000000000040584401000000a89664027714000010f6cc0f90f6cc0f00000000070000000100000000000000000000000000000000000000080000000000000100000000004062440040624404000000000000000000000000000000000000000000000000000000000000000000803f0000000002000000f8c75f2504c85f2504c85f2500000000000000009016221a000000000000000001010000d001f40d7614000004000000fa000000a50000005500000005000000769172090000000030ea32090000000004000000ffffffff000000000000000000000000000000000000000000000000000000000000000000000000000000000000000000000000f50a048b00000000ffffffffffffffff0400000002000000ffffffff00000000000000000000000000000000fa367d0900000000bce572740000000004000000ffffffff0000000000000000000000000000000000000000000000000000000000000000000000000000000000000000000000006905048b00000000ffffffffffffffff0400000000000000ffffffff00000000000000000000000000c05d4401000000a896640278140000d0c3cc0f10c4cc0f0000000007000000010000000000000000000000000000000000000008000000000000010000000000406c4400406c4405000000000000000000000000000000000000000000000000000000000000000000803f0000000002000000f8c85f2504c95f2504c95f2500000000000000009016221a000000000000000001010000d001f40d77140000050000002c010000c800000064000000000000009ed76d0900000000d8e472f30000000004000000ffffffff0000000000000000000000000000000000000000000000000000000000000000000000000000000000000000000000008d04048b00000000ffffffffffffffff0400000000000000ffffffff00000000000000000000000019000000629772090000000024e472090000000004000000ffffffff0000000000000000000000000000000000000000000000000000000000000000000000000000000000000000000000000107048b00000000ffffffffffffffff0400000000000000ffffffff0000000000000000000000000040634401000000a89664027914000010facc0f90facc0f0000000007000000010000000000000000000000000000000000000008000000000000010000000000006f4400006f4406000000000000000000000000000000000000000000000000000000000000000000803f000000000200000028c85f2534c85f2534c85f2500000000000000009016221a000000000000000001010000d001f40d78140000060000002c010000c8000000640000000000000006d46d090000000040e772f30000000004000000ffffffff0000000000000000000000000000000000000000000000000000000000000000000000000000000000000000000000002506048b00000000ffffffffffffffff0400000000000000ffffffff000000000000000000000000190000008a95720900000000cce672090000000004000000ffffffff0000000000000000000000000000000000000000000000000000000000000000000000000000000000000000000000009906048b00000000ffffffffffffffff0400000000000000ffffffff0000000000000000000000000040694401000000a89664027a140000100ecd0fd00ecd0f00000000070000000100000000000000000000000000000000000000080000000000000100000000004077440040774407000000000000000000000000000000000000000000000000000000000000000000803f000000000200000078c85f2584c85f2584c85f2500000000000000009016221a000000000000000001010000d001f40d79140000070000002c010000c80000006400000000000000aed26d0900000000e8e172f30000000004000000ffffffff000000000000000000000000000000000000000000000000000000000000000000000000000000000000000000000000bd01048b00000000ffffffffffffffff0400000000000000ffffffff00000000000000000000000019000000329272090000000074e172090000000004000000ffffffff0000000000000000000000000000000000000000000000000000000000000000000000000000000000000000000000003100048b00000000ffffffffffffffff0400000000000000ffffffff0000000000000000000000000040714401000000a89664027b1400005011cd0fd011cd0f0700000007000000010000000000000000000000000000000000000008000000000000010000000000807f4400807f4408000000000000000000000000000000000000000000000000000000000000000000803f000000000100000048c85f2554c85f2554c85f2500000000000000009016221a000000000000000001010000d001f40d7a140000080000002c010000c80000006400000005000000d69872090000000090e332090000000004000000ffffffff0000000000000000000000000000000000000000000000000000000000000000000000000000000000000000000000005503048b00000000ffffffffffffffff040000000c000000ffffffff000000000000000000000000000000005ad06d09000000001ce372f30000000004000000ffffffff000000000000000000000000000000000000000000000000000000000000000000000000000000000000000000000000c903048b00000000ffffffffffffffff0400000000000000ffffffff0000000000000000000000000040794401000000a89664027c140000d0c3cc0f90c4cc0f0000000007000000010000000000000000000000000000000000000008000000000000010000000000e0834400e0834409000000000000000000000000000000000000000000000000000000000000000000803f000000000100000068c95f2574c95f2574c95f2500000000000000009016221a000000000000000001010000d001f40d7b140000090000005e010000e600000073000000000000007e715c090000000039e2727e0000000004000000ffffffff000000000000000000000000000000000000000000000000000000000000000000000000000000000000000000000000ed02048b00000000ffffffffffffffff0400000000000000ffffffff00000000000000000000000019000000c26e750900000000841d75090000000004000000ffffffff00000000000000000000000000000000000000000000000000000000000000000000000000000000000000000000000061fd038b00000000ffffffffffffffff0400000000000000ffffffff00000000000000000000000000a0804401000000a89664027d140000d0facc0f90fbcc0f0600000007000000010000000000000000000000000000000000000008000000000000010000000000e0894400e089440a000000000000000000000000000000000000000000000000000000000000000000803f000000000100000088c95f2594c95f2594c95f2500000000000000009016221a000000000000000001010000d001f40d7c1400000a0000005e010000e60000007300000000000000e68f5b0900000000a11c757e0000000004000000ffffffff00000000000000000000000000000000000000000000000000000000000000000000000000000000000000000000000085fc038b00000000ffffffffffffffff0400000000000000ffffffff000000000000000000000000190000006a6f7509000000002c1c75090000000004000000ffffffff000000000000000000000000000000000000000000000000000000000000000000000000000000000000000000000000f9fc038b00000000ffffffffffffffff0400000000000000ffffffff00000000000000000000000000a0844401000000a89664027e14000010f6cc0f50f6cc0f0600000007000000010000000000000000000000000000000000000008000000000000010000000000a08c4400a08c440b000000000000000000000000000000000000000000000000000000000000000000803f0000000001000000b8c95f25c4c95f25c4c95f2500000000000000009016221a000000000000000001010000d001f40d7d1400000b0000005e010000e600000073000000000000000e8c5b0900000000491f757e0000000004000000ffffffff0000000000000000000000000000000000000000000000000000000000000000000000000000000000000000000000001dfe038b00000000ffffffffffffffff0400000000000000ffffffff00000000000000000000000019000000926d750900000000d41e75090000000004000000ffffffff00000000000000000000000000000000000000000000000000000000000000000000000000000000000000000000000091fe038b00000000ffffffffffffffff0400000000000000ffffffff0000000000000000000000000080884401000000a89664027f1400001009cd0f9009cd0f0000000007000000010000000000000000000000000000000000000008000000000000010000000000e0934400e093440c000000000000000000000000000000000000000000000000000000000000000000803f000000000000000078c95f2584c95f2584c95f2500000000000000009016221a000000000000000001010000d001f40d7e1400000c0000005e010000e60000007300000009000000b63a750900000000f019f50b0000000004000000ffffffff000000000000000000000000000000000000000000000000000000000000000000000000000000000000000000000000b5f9038b00000000ffffffffffffffff0400000000000000ffffffff000000000000000000000000000000003a8a5b09000000007d19757e0000000004000000ffffffff00000000000000000000000000000000000000000000000000000000000000000000000000000000000000000000000029f8038b00000000ffffffffffffffff0400000000000000ffffffff00000000000000000000000000a08f4401000000a896640280140000d0facc0f50fbcc0f0700000007000000010000000000000000000000000000000000000008000000000000010000000000409b4400409b440d000000000000000000000000000000000000000000000000000000000000000000803f0000000000000000d8c95f25e4c95f25e4c95f2500000000000000009016221a000000000000000001010000d001f40d7f1400000d00000090010000090100008200000000000000dee84b0900000000991b75fd0000000004000000ffffffff0000000000000000000000000000000000000000000000000000000000000000000000000000000000000000000000004dfb038b00000000ffffffffffffffff0400000000000000ffffffff00000000000000000000000019000000a268750900000000e41b75090000000004000000ffffffff000000000000000000000000000000000000000000000000000000000000000000000000000000000000000000000000c1fb038b00000000ffffffffffffffff0400000000000000ffffffff00000000000000000000000000c0964401000000a89664028114000010facc0f50facc0f0000000007000000010000000000000000000000000000000000000008000000000000010000000000a0a24400a0a2440e000000000000000000000000000000000000000000000000000000000000000000803f000000000000000038c45f2544c45f2544c45f2500000000000000009016221a000000000000000001010000d001f40d801400000e0000009001000009010000820000000000000046e94b0900000000011a75fd0000000004000000ffffffff000000000000000000000000000000000000000000000000000000000000000000000000000000000000000000000000e5fa038b00000000ffffffffffffffff0400000000000000ffffffff00000000000000000000000019000000ca667509000000008c1575090000000004000000ffffffff00000000000000000000000000000000000000000000000000000000000000000000000000000000000000000000000059f5038b00000000ffffffffffffffff0400000000000000ffffffff00000000000000000000000000e09d4401000000a89664028214000050f7cc0f90f7cc0f070000000700000001000000000000000000000000000000000000000800000000000001000000000020aa440020aa440f000000000000000000000000000000000000000000000000000000000000000000803f000000000000000058c55f2564c55f2564c55f2500000000000000009016221a000000000000000001010000d001f40d811400000f00000090010000090100008200000004000000eef7740900000000a814f5050000000004000000ffffffff0000000000000000000000000000000000000000000000000000000000000000000000000000000000000000000000007df4038b00000000ffffffffffffffff0400000000000000ffffffff0000000000000000000000000000000072e74b0900000000351475fd0000000004000000ffffffff000000000000000000000000000000000000000000000000000000000000000000000000000000000000000000000000f1f4038b00000000ffffffffffffffff0400000000000000ffffffff0000000000000000000000000020a54401000000</t>
  </si>
  <si>
    <t>#151|CarDef_Jaguar_Project7|4348454154454E47494E450300000038B4EB2A00000000E8170000a89664028314000010facc0f90facc0f0000000007000000010000000000000000000000000000000000000008000000000000010000000000e0974400e0974401000000000000000000000000000000000000000000000000000000000000000000803f000000000400000008c95f2514c95f2514c95f2500000000000000005016221a000000000000000001010000b0dfee02ffffffff01000000fa000000a500000055000000000000003e7a7d090000000078a972740000000004000000ffffffff0000000000000000000000000000000000000000000000000000000000000000000000000000000000000000000000002d48048b00000000ffffffffffffffff0400000000000000ffffffff0000000000000000000000001900000082db720900000000c4a872090000000004000000ffffffff000000000000000000000000000000000000000000000000000000000000000000000000000000000000000000000000a148048b00000000ffffffffffffffff0400000000000000ffffffff00000000000000000000000000e0974400000000a89664028414000050cbcc0f90cbcc0f0000000007000000010000000000000000000000000000000000000008000000000000010000000000009d4400009d4402000000000000000000000000000000000000000000000000000000000000000000803f000000000400000058c85f2564c85f2564c85f2500000000000000005016221a000000000000000001010000b0dfee0283140000020000002c010000c80000006400000000000000a6986d0900000000e0ab72f30000000004000000ffffffff000000000000000000000000000000000000000000000000000000000000000000000000000000000000000000000000c54b048b00000000ffffffffffffffff0400000000000000ffffffff000000000000000000000000190000002ad87209000000006cab72090000000004000000ffffffff000000000000000000000000000000000000000000000000000000000000000000000000000000000000000000000000394a048b00000000ffffffffffffffff0400000000000000ffffffff00000000000000000000000000e0994400000000a89664028514000010f6cc0f50f6cc0f0000000007000000010000000000000000000000000000000000000008000000000000010000000000009f4400009f4403000000000000000000000000000000000000000000000000000000000000000000803f0000000004000000a8c85f25b4c85f25b4c85f2500000000000000005016221a000000000000000001010000b0dfee0284140000030000005e010000e60000007300000000000000ce365c090000000089a5727e0000000004000000ffffffff0000000000000000000000000000000000000000000000000000000000000000000000000000000000000000000000005d45048b00000000ffffffffffffffff0400000000000000ffffffff0000000000000000000000001900000052d672090000000014a572090000000004000000ffffffff000000000000000000000000000000000000000000000000000000000000000000000000000000000000000000000000d145048b00000000ffffffffffffffff0400000000000000ffffffff00000000000000000000000000e09b4401000000a8966402861400005011cd0fd011cd0f000000000700000001000000000000000000000000000000000000000800000000000001000000000000a1440000a14404000000000000000000000000000000000000000000000000000000000000000000803f0000000002000000c8c85f25d4c85f25d4c85f2500000000000000005016221a000000000000000001010000b0dfee0285140000040000009001000009010000820000000500000076df72090000000030a432090000000004000000ffffffff000000000000000000000000000000000000000000000000000000000000000000000000000000000000000000000000f544048b00000000ffffffffffffffff0400000002000000ffffffff00000000000000000000000000000000fa544c0900000000bda772fd0000000004000000ffffffff0000000000000000000000000000000000000000000000000000000000000000000000000000000000000000000000006947048b00000000ffffffffffffffff0400000000000000ffffffff00000000000000000000000000e09d4401000000a89664028714000010ffcc0f50ffcc0f000000000700000001000000000000000000000000000000000000000800000000000001000000000040a6440040a64405000000000000000000000000000000000000000000000000000000000000000000803f0000000002000000c8c95f25d4c95f25d4c95f2500000000000000005016221a000000000000000001010000b0dfee028614000005000000c20100002701000096000000000000009ef53c0900000000daa672780000000004000000ffffffff0000000000000000000000000000000000000000000000000000000000000000000000000000000000000000000000008d46048b00000000ffffffffffffffff0400000000000000ffffffff0000000000000000000000001900000062d572090000000024a672090000000004000000ffffffff0000000000000000000000000000000000000000000000000000000000000000000000000000000000000000000000000141048b00000000ffffffffffffffff0400000000000000ffffffff00000000000000000000000000e09f4401000000a89664028814000050f3cc0fd0f3cc0f0700000007000000010000000000000000000000000000000000000008000000000000010000000000c0a54400c0a54406000000000000000000000000000000000000000000000000000000000000000000803f000000000200000048c95f2554c95f2554c95f2500000000000000005016221a000000000000000001010000b0dfee028714000006000000c201000027010000960000000000000006f23c090000000042a172780000000004000000ffffffff0000000000000000000000000000000000000000000000000000000000000000000000000000000000000000000000002540048b00000000ffffffffffffffff0400000000000000ffffffff000000000000000000000000190000008ad3720900000000cca072090000000004000000ffffffff0000000000000000000000000000000000000000000000000000000000000000000000000000000000000000000000009940048b00000000ffffffffffffffff0400000000000000ffffffff00000000000000000000000000c0a14401000000a89664028914000050cbcc0fd0cbcc0f0000000007000000010000000000000000000000000000000000000008000000000000010000000000a0a84400a0a84407000000000000000000000000000000000000000000000000000000000000000000803f000000000200000058c95f2564c95f2564c95f2500000000000000005016221a000000000000000001010000b0dfee028814000007000000f40100004a010000a500000000000000ae102f0900000000eaa372e70000000004000000ffffffff000000000000000000000000000000000000000000000000000000000000000000000000000000000000000000000000bd43048b00000000ffffffffffffffff0400000000000000ffffffff0000000000000000000000001900000032d072090000000074a372090000000004000000ffffffff0000000000000000000000000000000000000000000000000000000000000000000000000000000000000000000000003142048b00000000ffffffffffffffff0400000000000000ffffffff0000000000000000000000000080a44401000000a89664028a140000100ecd0f900ecd0f000000000700000001000000000000000000000000000000000000000800000000000001000000000060ab440060ab4408000000000000000000000000000000000000000000000000000000000000000000803f000000000100000008ca5f2514ca5f2514ca5f2500000000000000005016221a000000000000000001010000b0dfee028914000008000000260200006d010000b400000005000000d6a672090000000090dd32090000000004000000ffffffff000000000000000000000000000000000000000000000000000000000000000000000000000000000000000000000000553d048b00000000ffffffffffffffff040000000e000000ffffffff000000000000000000000000000000005ace1f09000000001fdd72620000000004000000ffffffff000000000000000000000000000000000000000000000000000000000000000000000000000000000000000000000000c93d048b00000000ffffffffffffffff0400000000000000ffffffff0000000000000000000000000040a74401000000a89664028b140000100ecd0f500ecd0f060000000700000001000000000000000000000000000000000000000800000000000001000000000040ae440040ae4409000000000000000000000000000000000000000000000000000000000000000000803f000000000100000028c95f2534c95f2534c95f2500000000000000005016221a000000000000000001010000b0dfee028a14000009000000580200008b010000c8000000000000007eaf0f09000000003bdc72e10000000004000000ffffffff000000000000000000000000000000000000000000000000000000000000000000000000000000000000000000000000ed3c048b00000000ffffffffffffffff0400000000000000ffffffff00000000000000000000000019000000c2ac72090000000084df72090000000004000000ffffffff000000000000000000000000000000000000000000000000000000000000000000000000000000000000000000000000613f048b00000000ffffffffffffffff0400000000000000ffffffff0000000000000000000000000000aa4401000000a89664028c14000010c9cc0f50c9cc0f0600000007000000010000000000000000000000000000000000000008000000000000010000000000a0b34400a0b3440a000000000000000000000000000000000000000000000000000000000000000000803f0000000001000000d8ca5f25e4ca5f25e4ca5f2500000000000000005016221a000000000000000001010000b0dfee028b1400000a0000008a020000ae010000d700000000000000e60dfe0900000000a4de726c0000000004000000ffffffff000000000000000000000000000000000000000000000000000000000000000000000000000000000000000000000000853e048b00000000ffffffffffffffff0400000000000000ffffffff000000000000000000000000190000006aad7209000000002cde72090000000004000000ffffffff000000000000000000000000000000000000000000000000000000000000000000000000000000000000000000000000f93e048b00000000ffffffffffffffff0400000000000000ffffffff00000000000000000000000000c0ac4401000000a89664028d140000d0c3cc0f50c4cc0f070000000700000001000000000000000000000000000000000000000800000000000001000000000000b5440000b5440b000000000000000000000000000000000000000000000000000000000000000000803f000000000100000068ca5f2574ca5f2574ca5f2500000000000000005016221a000000000000000001010000b0dfee028c1400000b000000bc020000cc010000e6000000000000000eeaee09000000004cd972eb0000000004000000ffffffff0000000000000000000000000000000000000000000000000000000000000000000000000000000000000000000000001d38048b00000000ffffffffffffffff0400000000000000ffffffff0000000000000000000000001900000092ab720900000000d4d872090000000004000000ffffffff0000000000000000000000000000000000000000000000000000000000000000000000000000000000000000000000009138048b00000000ffffffffffffffff0400000000000000ffffffff00000000000000000000000000c0af4401000000a89664028e14000050f7cc0f90f7cc0f000000000700000001000000000000000000000000000000000000000800000000000001000000000060ba440060ba440c000000000000000000000000000000000000000000000000000000000000000000803f0000000000000000c8ca5f25d4ca5f25d4ca5f2500000000000000005016221a000000000000000001010000b0dfee028d1400000c000000bc020000cc010000e600000009000000b660720900000000f0db320f0000000004000000ffffffff000000000000000000000000000000000000000000000000000000000000000000000000000000000000000000000000b53b048b00000000ffffffffffffffff0400000000000000ffffffff000000000000000000000000000000003ae8ee090000000078db72eb0000000004000000ffffffff000000000000000000000000000000000000000000000000000000000000000000000000000000000000000000000000293a048b00000000ffffffffffffffff0400000000000000ffffffff0000000000000000000000000000b54401000000a89664028f14000050c6cc0fd0c6cc0f0000000007000000010000000000000000000000000000000000000008000000000000010000000000e0bf4400e0bf440d000000000000000000000000000000000000000000000000000000000000000000803f000000000000000028ca5f2534ca5f2534ca5f2500000000000000005016221a000000000000000001010000b0dfee028e1400000d000000ee020000ef010000fa00000000000000de46d909000000009dd572560000000004000000ffffffff0000000000000000000000000000000000000000000000000000000000000000000000000000000000000000000000004d35048b00000000ffffffffffffffff0400000000000000ffffffff00000000000000000000000019000000a2a6720900000000e4d572090000000004000000ffffffff000000000000000000000000000000000000000000000000000000000000000000000000000000000000000000000000c135048b00000000ffffffffffffffff0400000000000000ffffffff0000000000000000000000000040ba4401000000a896640290140000d0facc0f10fccc0f000000000700000001000000000000000000000000000000000000000800000000000001000000000040c5440040c5440e000000000000000000000000000000000000000000000000000000000000000000803f0000000000000000f8c55f2504c65f2504c65f2500000000000000005016221a000000000000000001010000b0dfee028f1400000e000000200300001202000009010000000000004627c9090000000005d472d50000000004000000ffffffff000000000000000000000000000000000000000000000000000000000000000000000000000000000000000000000000e534048b00000000ffffffffffffffff0400000000000000ffffffff00000000000000000000000019000000caa47209000000008cd772090000000004000000ffffffff0000000000000000000000000000000000000000000000000000000000000000000000000000000000000000000000005937048b00000000ffffffffffffffff0400000000000000ffffffff0000000000000000000000000080bf4401000000a89664029114000050c6cc0f90c6cc0f0600000007000000010000000000000000000000000000000000000008000000000000010000000000c0ca4400c0ca440f000000000000000000000000000000000000000000000000000000000000000000803f0000000000000000e8c65f25f4c65f25f4c65f2500000000000000005016221a000000000000000001010000b0dfee02901400000f00000052030000300200001801000004000000ee85710900000000a8d672100000000004000000ffffffff0000000000000000000000000000000000000000000000000000000000000000000000000000000000000000000000007d36048b00000000ffffffffffffffff0400000000000000ffffffff000000000000000000000000000000007285b9090000000032d672500000000004000000ffffffff000000000000000000000000000000000000000000000000000000000000000000000000000000000000000000000000f136048b00000000ffffffffffffffff0400000000000000ffffffff00000000000000000000000000e0c44401000000</t>
  </si>
  <si>
    <t>#152|CarDef_Mercedes_AMG_GT3|4348454154454E47494E4503000000506DF02A00000000E8170000a896640292140000d0facc0fd0fbcc0f000000000700000001000000000000000000000000000000000000000800000000000001000000000060a3440060a34401000000000000000000000000000000000000000000000000000000000000000000803f0000000004000000a8c95f25b4c95f25b4c95f250000000000000000d016221a000000000000000001010000f8f1e706ffffffff010000002c010000c800000064000000000000002643760900000000607069f30000000004000000ffffffff00000000000000000000000000000000000000000000000000000000000000000000000000000000000000000000000045931f8b00000000ffffffffffffffff0400000000000000ffffffff00000000000000000000000019000000aa00690900000000ec7369090000000004000000ffffffff000000000000000000000000000000000000000000000000000000000000000000000000000000000000000000000000b9931f8b00000000ffffffffffffffff0400000000000000ffffffff0000000000000000000000000060a34400000000a896640293140000d0facc0f10fccc0f0000000007000000010000000000000000000000000000000000000008000000000000010000000000c0a84400c0a84402000000000000000000000000000000000000000000000000000000000000000000803f0000000004000000f8c95f2504ca5f2504ca5f250000000000000000d016221a000000000000000001010000f8f1e70692140000020000005e010000e600000073000000000000004ee14709000000000972697e0000000004000000ffffffff000000000000000000000000000000000000000000000000000000000000000000000000000000000000000000000000dd921f8b00000000ffffffffffffffff0400000000000000ffffffff00000000000000000000000019000000d21e690900000000946d69090000000004000000ffffffff000000000000000000000000000000000000000000000000000000000000000000000000000000000000000000000000518d1f8b00000000ffffffffffffffff0400000000000000ffffffff0000000000000000000000000080a54400000000a896640294140000d0facc0f90fbcc0f000000000700000001000000000000000000000000000000000000000800000000000001000000000000ab440000ab4403000000000000000000000000000000000000000000000000000000000000000000803f000000000400000018ca5f2524ca5f2524ca5f250000000000000000d016221a000000000000000001010000f8f1e706931400000300000090010000090100008200000000000000f69f570900000000b16c69fd0000000004000000ffffffff000000000000000000000000000000000000000000000000000000000000000000000000000000000000000000000000758c1f8b00000000ffffffffffffffff0400000000000000ffffffff000000000000000000000000190000007a1f6909000000003c6c69090000000004000000ffffffff000000000000000000000000000000000000000000000000000000000000000000000000000000000000000000000000e98c1f8b00000000ffffffffffffffff0400000000000000ffffffff00000000000000000000000000a0a74401000000a89664029514000050f3cc0f90f3cc0f070000000700000001000000000000000000000000000000000000000800000000000001000000000020ad440020ad4404000000000000000000000000000000000000000000000000000000000000000000803f000000000200000038c95f2544c95f2544c95f250000000000000000d016221a000000000000000001010000f8f1e7069414000004000000f40100004a010000a5000000050000001e14690900000000586f29090000000004000000ffffffff0000000000000000000000000000000000000000000000000000000000000000000000000000000000000000000000000d8e1f8b00000000ffffffffffffffff0400000001000000ffffffff00000000000000000000000000000000e2dd340900000000a66e69e70000000004000000ffffffff000000000000000000000000000000000000000000000000000000000000000000000000000000000000000000000000818e1f8b00000000ffffffffffffffff0400000000000000ffffffff00000000000000000000000000c0a94401000000a89664029614000050c6cc0f90c6cc0f0000000007000000010000000000000000000000000000000000000008000000000000010000000000c0b24400c0b24405000000000000000000000000000000000000000000000000000000000000000000803f0000000002000000e8ca5f25f4ca5f25f4ca5f250000000000000000d016221a000000000000000001010000f8f1e7069514000005000000260200006d010000b400000000000000867a040900000000c36969620000000004000000ffffffff000000000000000000000000000000000000000000000000000000000000000000000000000000000000000000000000a5891f8b00000000ffffffffffffffff0400000000000000ffffffff000000000000000000000000190000000a1a6909000000004c6969090000000004000000ffffffff00000000000000000000000000000000000000000000000000000000000000000000000000000000000000000000000019881f8b00000000ffffffffffffffff0400000000000000ffffffff00000000000000000000000000e0ab4401000000a89664029714000010ffcc0f1000cd0f070000000700000001000000000000000000000000000000000000000800000000000001000000000020b2440020b24406000000000000000000000000000000000000000000000000000000000000000000803f0000000002000000a8ca5f25b4ca5f25b4ca5f250000000000000000d016221a000000000000000001010000f8f1e7069614000006000000580200008b010000c8000000000000002e1b1409000000006b6869e10000000004000000ffffffff0000000000000000000000000000000000000000000000000000000000000000000000000000000000000000000000003d8b1f8b00000000ffffffffffffffff0400000000000000ffffffff00000000000000000000000019000000b218690900000000f46b69090000000004000000ffffffff000000000000000000000000000000000000000000000000000000000000000000000000000000000000000000000000b18b1f8b00000000ffffffffffffffff0400000000000000ffffffff00000000000000000000000000c0ad4401000000a896640298140000d0facc0f10fbcc0f000000000700000001000000000000000000000000000000000000000800000000000001000000000020b5440020b54407000000000000000000000000000000000000000000000000000000000000000000803f000000000200000018cb5f2524cb5f2524cb5f250000000000000000d016221a000000000000000001010000f8f1e7069714000007000000bc020000cc010000e6000000000000005659f50900000000146a69eb0000000004000000ffffffff000000000000000000000000000000000000000000000000000000000000000000000000000000000000000000000000d58a1f8b00000000ffffffffffffffff0400000000000000ffffffff00000000000000000000000019000000da166909000000009c6569090000000004000000ffffffff00000000000000000000000000000000000000000000000000000000000000000000000000000000000000000000000049851f8b00000000ffffffffffffffff0400000000000000ffffffff00000000000000000000000000c0b04401000000a89664029914000010facc0f90facc0f070000000700000001000000000000000000000000000000000000000800000000000001000000000040b8440040b84408000000000000000000000000000000000000000000000000000000000000000000803f000000000100000038ca5f2544ca5f2544ca5f250000000000000000d016221a000000000000000001010000f8f1e7069814000008000000ee020000ef010000fa00000005000000fe1f690900000000b86429090000000004000000ffffffff0000000000000000000000000000000000000000000000000000000000000000000000000000000000000000000000006d841f8b00000000ffffffffffffffff040000000e000000ffffffff0000000000000000000000000000000042f7c20900000000016469560000000004000000ffffffff000000000000000000000000000000000000000000000000000000000000000000000000000000000000000000000000e1841f8b00000000ffffffffffffffff0400000000000000ffffffff00000000000000000000000000c0b34401000000a89664029a14000050cbcc0fd0cbcc0f060000000700000001000000000000000000000000000000000000000800000000000001000000000060bb440060bb4409000000000000000000000000000000000000000000000000000000000000000000803f000000000100000048ca5f2554ca5f2554ca5f250000000000000000d016221a000000000000000001010000f8f1e7069914000009000000200300001202000009010000000000006694d20900000000256769d50000000004000000ffffffff00000000000000000000000000000000000000000000000000000000000000000000000000000000000000000000000005861f8b00000000ffffffffffffffff0400000000000000ffffffff00000000000000000000000019000000ea15690900000000ac6669090000000004000000ffffffff00000000000000000000000000000000000000000000000000000000000000000000000000000000000000000000000079861f8b00000000ffffffffffffffff0400000000000000ffffffff00000000000000000000000000c0b64401000000a89664029b1400005011cd0fd011cd0f060000000700000001000000000000000000000000000000000000000800000000000001000000000020c1440020c1440a000000000000000000000000000000000000000000000000000000000000000000803f000000000100000058ca5f2564ca5f2564ca5f250000000000000000d016221a000000000000000001010000f8f1e7069a1400000a000000840300005302000027010000000000008ed2b30900000000ce6169df0000000004000000ffffffff0000000000000000000000000000000000000000000000000000000000000000000000000000000000000000000000009d811f8b00000000ffffffffffffffff0400000000000000ffffffff000000000000000000000000190000001212690900000000546169090000000004000000ffffffff00000000000000000000000000000000000000000000000000000000000000000000000000000000000000000000000011801f8b00000000ffffffffffffffff0400000000000000ffffffff00000000000000000000000000c0b94401000000a89664029c14000050f7cc0f90f7cc0f070000000700000001000000000000000000000000000000000000000800000000000001000000000020c2440020c2440b000000000000000000000000000000000000000000000000000000000000000000803f000000000100000068cb5f2574cb5f2574cb5f250000000000000000d016221a000000000000000001010000f8f1e7069b1400000b000000b6030000710200003b0100000000000036738309000000007760695a0000000004000000ffffffff00000000000000000000000000000000000000000000000000000000000000000000000000000000000000000000000035831f8b00000000ffffffffffffffff0400000000000000ffffffff00000000000000000000000019000000ba10690900000000fc6369090000000004000000ffffffff000000000000000000000000000000000000000000000000000000000000000000000000000000000000000000000000a9831f8b00000000ffffffffffffffff0400000000000000ffffffff0000000000000000000000000080bc4401000000a89664029d140000100ecd0fd00ecd0f060000000700000001000000000000000000000000000000000000000800000000000001000000000000c8440000c8440c000000000000000000000000000000000000000000000000000000000000000000803f000000000000000088cb5f2594cb5f2594cb5f250000000000000000d016221a000000000000000001010000f8f1e7069c1400000c000000e8030000940200004a010000090000005e51680900000000186269030000000004000000ffffffff000000000000000000000000000000000000000000000000000000000000000000000000000000000000000000000000cd821f8b00000000ffffffffffffffff0400000000000000ffffffff000000000000000000000000000000002211930900000000636269d90000000004000000ffffffff000000000000000000000000000000000000000000000000000000000000000000000000000000000000000000000000417d1f8b00000000ffffffffffffffff0400000000000000ffffffff0000000000000000000000000020c24401000000a89664029e14000010f6cc0f90f6cc0f0700000007000000010000000000000000000000000000000000000008000000000000010000000000c0cd4400c0cd440d000000000000000000000000000000000000000000000000000000000000000000803f0000000000000000f8cb5f2504cc5f2504cc5f250000000000000000d016221a000000000000000001010000f8f1e7069d1400000d0000004c040000d50200006d01000000000000c6af700800000000889c69c30000000004000000ffffffff000000000000000000000000000000000000000000000000000000000000000000000000000000000000000000000000657c1f8b00000000ffffffffffffffff0400000000000000ffffffff000000000000000000000000190000004aef6909000000000c9c69090000000004000000ffffffff000000000000000000000000000000000000000000000000000000000000000000000000000000000000000000000000d97c1f8b00000000ffffffffffffffff0400000000000000ffffffff00000000000000000000000000c0c74401000000a89664029f1400001009cd0f5009cd0f000000000700000001000000000000000000000000000000000000000800000000000001000000000080d3440080d3440e000000000000000000000000000000000000000000000000000000000000000000803f000000000000000088c65f2594c65f2594c65f250000000000000000d016221a000000000000000001010000f8f1e7069e1400000e0000007e040000f80200007c010000000000006e0c410800000000219f694e0000000004000000ffffffff000000000000000000000000000000000000000000000000000000000000000000000000000000000000000000000000fd7f1f8b00000000ffffffffffffffff0400000000000000ffffffff00000000000000000000000019000000f2ed690900000000b49e69090000000004000000ffffffff000000000000000000000000000000000000000000000000000000000000000000000000000000000000000000000000717e1f8b00000000ffffffffffffffff0400000000000000ffffffff0000000000000000000000000060cd4401000000a8966402a014000010f6cc0f10f7cc0f060000000700000001000000000000000000000000000000000000000800000000000001000000000020d9440020d9440f000000000000000000000000000000000000000000000000000000000000000000803f0000000000000000a8c75f25b4c75f25b4c75f250000000000000000d016221a000000000000000001010000f8f1e7069f1400000f000000b0040000160300008b0100000400000096ca6a0900000000d09969100000000004000000ffffffff00000000000000000000000000000000000000000000000000000000000000000000000000000000000000000000000095791f8b00000000ffffffffffffffff0400000000000000ffffffff000000000000000000000000000000001a6a510800000000559969cd0000000004000000ffffffff00000000000000000000000000000000000000000000000000000000000000000000000000000000000000000000000009781f8b00000000ffffffffffffffff0400000000000000ffffffff00000000000000000000000000c0d24401000000</t>
  </si>
  <si>
    <t>#153|CarDef_Mercedes_C_Class_Coupe_DTM|4348454154454E47494E45030000005010F02A00000000E8170000a8966402a114000050cbcc0f90cbcc0f0000000007000000010000000000000000000000000000000000000008000000000000010000000000e0a04400e0a04401000000000000000000000000000000000000000000000000000000000000000000803f000000000400000078ca5f2584ca5f2584ca5f2500000000000000001016221a000000000000000001010000b8f3e706ffffffff010000005e010000e60000007300000000000000269e470900000000610d697e0000000004000000ffffffff00000000000000000000000000000000000000000000000000000000000000000000000000000000000000000000000045ec1f8b00000000ffffffffffffffff0400000000000000ffffffff00000000000000000000000019000000aa7f690900000000ec0c69090000000004000000ffffffff000000000000000000000000000000000000000000000000000000000000000000000000000000000000000000000000b9ec1f8b00000000ffffffffffffffff0400000000000000ffffffff00000000000000000000000000e0a04400000000a8966402a2140000100ecd0f100fcd0f000000000700000001000000000000000000000000000000000000000800000000000001000000000080a6440080a64402000000000000000000000000000000000000000000000000000000000000000000803f0000000004000000b8ca5f25c4ca5f25c4ca5f2500000000000000001016221a000000000000000001010000b8f3e706a114000002000000c20100002701000096000000000000004e5c2709000000000a0f69780000000004000000ffffffff000000000000000000000000000000000000000000000000000000000000000000000000000000000000000000000000ddef1f8b00000000ffffffffffffffff0400000000000000ffffffff00000000000000000000000019000000d27d690900000000940e69090000000004000000ffffffff00000000000000000000000000000000000000000000000000000000000000000000000000000000000000000000000051ee1f8b00000000ffffffffffffffff0400000000000000ffffffff0000000000000000000000000040a34400000000a8966402a3140000d0facc0f90fbcc0f000000000700000001000000000000000000000000000000000000000800000000000001000000000000a9440000a94403000000000000000000000000000000000000000000000000000000000000000000803f0000000004000000f8ca5f2504cb5f2504cb5f2500000000000000001016221a000000000000000001010000b8f3e706a214000003000000580200008b010000c800000000000000f67a140900000000b30969e10000000004000000ffffffff00000000000000000000000000000000000000000000000000000000000000000000000000000000000000000000000075e91f8b00000000ffffffffffffffff0400000000000000ffffffff000000000000000000000000190000007a7a6909000000003c0969090000000004000000ffffffff000000000000000000000000000000000000000000000000000000000000000000000000000000000000000000000000e9e91f8b00000000ffffffffffffffff0400000000000000ffffffff00000000000000000000000000a0a54401000000a8966402a414000010f6cc0f10f7cc0f000000000700000001000000000000000000000000000000000000000800000000000001000000000060ab440060ab4404000000000000000000000000000000000000000000000000000000000000000000803f000000000200000008cb5f2514cb5f2514cb5f2500000000000000001016221a000000000000000001010000b8f3e706a314000004000000bc020000cc010000e6000000050000001e73690900000000580829090000000004000000ffffffff0000000000000000000000000000000000000000000000000000000000000000000000000000000000000000000000000deb1f8b00000000ffffffffffffffff0400000001000000ffffffff00000000000000000000000000000000e238f50900000000a00b69eb0000000004000000ffffffff00000000000000000000000000000000000000000000000000000000000000000000000000000000000000000000000081eb1f8b00000000ffffffffffffffff0400000000000000ffffffff0000000000000000000000000000a84401000000a8966402a51400001009cd0f9009cd0f000000000700000001000000000000000000000000000000000000000800000000000001000000000040b1440040b14405000000000000000000000000000000000000000000000000000000000000000000803f000000000200000008cc5f2514cc5f2514cc5f2500000000000000001016221a000000000000000001010000b8f3e706a4140000050000002003000012020000090100000000000086f9d20900000000c50a69d50000000004000000ffffffff000000000000000000000000000000000000000000000000000000000000000000000000000000000000000000000000a5ea1f8b00000000ffffffffffffffff0400000000000000ffffffff000000000000000000000000190000000a796909000000004c0a69090000000004000000ffffffff00000000000000000000000000000000000000000000000000000000000000000000000000000000000000000000000019e51f8b00000000ffffffffffffffff0400000000000000ffffffff0000000000000000000000000060aa4401000000a8966402a6140000d001cd0f5002cd0f0000000007000000010000000000000000000000000000000000000008000000000000010000000000e0b04400e0b04406000000000000000000000000000000000000000000000000000000000000000000803f0000000002000000b8cb5f25c4cb5f25c4cb5f2500000000000000001016221a000000000000000001010000b8f3e706a514000006000000b6030000710200003b010000000000002e168309000000006f05695a0000000004000000ffffffff0000000000000000000000000000000000000000000000000000000000000000000000000000000000000000000000003de41f8b00000000ffffffffffffffff0400000000000000ffffffff00000000000000000000000019000000b277690900000000f40469090000000004000000ffffffff000000000000000000000000000000000000000000000000000000000000000000000000000000000000000000000000b1e41f8b00000000ffffffffffffffff0400000000000000ffffffff0000000000000000000000000080ac4401000000a8966402a714000010facc0f50facc0f070000000700000001000000000000000000000000000000000000000800000000000001000000000020b4440020b44407000000000000000000000000000000000000000000000000000000000000000000803f000000000200000098cb5f25a4cb5f25a4cb5f2500000000000000001016221a000000000000000001010000b8f3e706a6140000070000001a040000b7020000590100000000000056d4600800000000180769440000000004000000ffffffff000000000000000000000000000000000000000000000000000000000000000000000000000000000000000000000000d5e71f8b00000000ffffffffffffffff0400000000000000ffffffff00000000000000000000000019000000da756909000000009c0669090000000004000000ffffffff00000000000000000000000000000000000000000000000000000000000000000000000000000000000000000000000049e61f8b00000000ffffffffffffffff0400000000000000ffffffff00000000000000000000000000c0af4401000000a8966402a814000010ffcc0fd0ffcc0f000000000700000001000000000000000000000000000000000000000800000000000001000000000080b7440080b74408000000000000000000000000000000000000000000000000000000000000000000803f000000000100000028cb5f2534cb5f2534cb5f2500000000000000001016221a000000000000000001010000b8f3e706a714000008000000b0040000160300008b01000005000000fe7a690900000000b80129090000000004000000ffffffff0000000000000000000000000000000000000000000000000000000000000000000000000000000000000000000000006de11f8b00000000ffffffffffffffff040000000e000000ffffffff0000000000000000000000000000000042f25108000000000d0169cd0000000004000000ffffffff000000000000000000000000000000000000000000000000000000000000000000000000000000000000000000000000e1e11f8b00000000ffffffffffffffff0400000000000000ffffffff0000000000000000000000000000b34401000000a8966402a9140000d0facc0f50fbcc0f0600000007000000010000000000000000000000000000000000000008000000000000010000000000c0ba4400c0ba4409000000000000000000000000000000000000000000000000000000000000000000803f0000000001000000a8cb5f25b4cb5f25b4cb5f2500000000000000001016221a000000000000000001010000b8f3e706a814000009000000140500005c030000ae0100000000000066b33e08000000002a0069b70000000004000000ffffffff00000000000000000000000000000000000000000000000000000000000000000000000000000000000000000000000005e31f8b00000000ffffffffffffffff0400000000000000ffffffff00000000000000000000000019000000ea70690900000000ac0369090000000004000000ffffffff00000000000000000000000000000000000000000000000000000000000000000000000000000000000000000000000079e31f8b00000000ffffffffffffffff0400000000000000ffffffff0000000000000000000000000040b64401000000a8966402aa14000050f3cc0f90f3cc0f0700000007000000010000000000000000000000000000000000000008000000000000010000000000e0c04400e0c0440a000000000000000000000000000000000000000000000000000000000000000000803f000000000100000018cc5f2524cc5f2524cc5f2500000000000000001016221a000000000000000001010000b8f3e706a91400000a000000780500009d030000cc010000000000008e711e0800000000c30269b10000000004000000ffffffff0000000000000000000000000000000000000000000000000000000000000000000000000000000000000000000000009de21f8b00000000ffffffffffffffff0400000000000000ffffffff000000000000000000000000190000001271690900000000540269090000000004000000ffffffff00000000000000000000000000000000000000000000000000000000000000000000000000000000000000000000000011dd1f8b00000000ffffffffffffffff0400000000000000ffffffff0000000000000000000000000080b94401000000a8966402ab14000050f3cc0fd0f3cc0f060000000700000001000000000000000000000000000000000000000800000000000001000000000060c2440060c2440b000000000000000000000000000000000000000000000000000000000000000000803f000000000100000058cb5f2564cb5f2564cb5f2500000000000000001016221a000000000000000001010000b8f3e706aa1400000b0000000e06000001040000fe0100000000000036aecc08000000007d3d69260000000004000000ffffffff00000000000000000000000000000000000000000000000000000000000000000000000000000000000000000000000035dc1f8b00000000ffffffffffffffff0400000000000000ffffffff00000000000000000000000019000000ba4f690900000000fc3c69090000000004000000ffffffff000000000000000000000000000000000000000000000000000000000000000000000000000000000000000000000000a9dc1f8b00000000ffffffffffffffff0400000000000000ffffffff00000000000000000000000000c0bc4401000000a8966402ac14000090c1cc0fd0c1cc0f0700000007000000010000000000000000000000000000000000000008000000000000010000000000a0c94400a0c9440c000000000000000000000000000000000000000000000000000000000000000000803f000000000000000018cd5f2524cd5f2524cd5f2500000000000000001016221a000000000000000001010000b8f3e706ab1400000c000000720600004204000021020000090000005ecc6b0900000000183f691d0000000004000000ffffffff000000000000000000000000000000000000000000000000000000000000000000000000000000000000000000000000cddf1f8b00000000ffffffffffffffff0400000000000000ffffffff00000000000000000000000000000000226cac08000000006a3f69200000000004000000ffffffff00000000000000000000000000000000000000000000000000000000000000000000000000000000000000000000000041de1f8b00000000ffffffffffffffff0400000000000000ffffffff00000000000000000000000000c0c34401000000a8966402ad14000010c9cc0f50c9cc0f0000000007000000010000000000000000000000000000000000000008000000000000010000000000e0d04400e0d0440d000000000000000000000000000000000000000000000000000000000000000000803f0000000000000000c8cc5f25d4cc5f25d4cc5f2500000000000000001016221a000000000000000001010000b8f3e706ac1400000d00000008070000a60400005302000000000000c64a9d08000000008f3969a90000000004000000ffffffff00000000000000000000000000000000000000000000000000000000000000000000000000000000000000000000000065d91f8b00000000ffffffffffffffff0400000000000000ffffffff000000000000000000000000190000004a4a6909000000000c3969090000000004000000ffffffff000000000000000000000000000000000000000000000000000000000000000000000000000000000000000000000000d9d91f8b00000000ffffffffffffffff0400000000000000ffffffff00000000000000000000000000c0ca4401000000a8966402ae14000050cbcc0fd0cbcc0f000000000700000001000000000000000000000000000000000000000800000000000001000000000000d8440000d8440e000000000000000000000000000000000000000000000000000000000000000000803f000000000000000038c75f2544c75f2544c75f2500000000000000001016221a000000000000000001010000b8f3e706ad1400000e0000006c070000e704000071020000000000006e0b7a0b00000000383869930000000004000000ffffffff000000000000000000000000000000000000000000000000000000000000000000000000000000000000000000000000fdd81f8b00000000ffffffffffffffff0400000000000000ffffffff00000000000000000000000019000000f248690900000000b43b69090000000004000000ffffffff00000000000000000000000000000000000000000000000000000000000000000000000000000000000000000000000071db1f8b00000000ffffffffffffffff0400000000000000ffffffff00000000000000000000000000c0d14401000000a8966402af14000010f6cc0fd0f6cc0f060000000700000001000000000000000000000000000000000000000800000000000001000000000000df440000df440f000000000000000000000000000000000000000000000000000000000000000000803f0000000000000000b8c85f25c4c85f25c4c85f2500000000000000001016221a000000000000000001010000b8f3e706ae1400000f000000d007000028050000940200000400000096696a0900000000d03a69100000000004000000ffffffff00000000000000000000000000000000000000000000000000000000000000000000000000000000000000000000000095da1f8b00000000ffffffffffffffff0400000000000000ffffffff000000000000000000000000000000001ac95b0b000000004d3a699d0000000004000000ffffffff00000000000000000000000000000000000000000000000000000000000000000000000000000000000000000000000009d51f8b00000000ffffffffffffffff0400000000000000ffffffff0000000000000000000000000080d84401000000</t>
  </si>
  <si>
    <t>#154|CarDef_Jaguar_XJ220S|4348454154454E47494E4503000000502FF02A00000000E8170000a8966402b014000010c9cc0f50c9cc0f0000000007000000010000000000000000000000000000000000000008000000000000010000000000a0b74400a0b74401000000000000000000000000000000000000000000000000000000000000000000803f0000000004000000e8cb5f25f4cb5f25f4cb5f2500000000000000009015221a00000000000000000101000030e0ee02ffffffff010000005e010000e6000000730000000000000026a14709000000006132697e0000000004000000ffffffff00000000000000000000000000000000000000000000000000000000000000000000000000000000000000000000000045cd1f8b00000000ffffffffffffffff0400000000000000ffffffff00000000000000000000000019000000aa5e690900000000ec2d69090000000004000000ffffffff000000000000000000000000000000000000000000000000000000000000000000000000000000000000000000000000b9cd1f8b00000000ffffffffffffffff0400000000000000ffffffff00000000000000000000000000a0b74400000000a8966402b11400001009cd0f9009cd0f0000000007000000010000000000000000000000000000000000000008000000000000010000000000e0bc4400e0bc4402000000000000000000000000000000000000000000000000000000000000000000803f000000000400000038cb5f2544cb5f2544cb5f2500000000000000009015221a00000000000000000101000030e0ee02b014000002000000c20100002701000096000000000000004e7f2709000000000a2c69780000000004000000ffffffff000000000000000000000000000000000000000000000000000000000000000000000000000000000000000000000000ddcc1f8b00000000ffffffffffffffff0400000000000000ffffffff00000000000000000000000019000000d25c690900000000942f69090000000004000000ffffffff00000000000000000000000000000000000000000000000000000000000000000000000000000000000000000000000051cf1f8b00000000ffffffffffffffff0400000000000000ffffffff0000000000000000000000000020b94400000000a8966402b214000010ffcc0f90ffcc0f000000000700000001000000000000000000000000000000000000000800000000000001000000000060be440060be4403000000000000000000000000000000000000000000000000000000000000000000803f000000000400000048cb5f2554cb5f2554cb5f2500000000000000009015221a00000000000000000101000030e0ee02b114000003000000580200008b010000c800000000000000f65d140900000000b32e69e10000000004000000ffffffff00000000000000000000000000000000000000000000000000000000000000000000000000000000000000000000000075ce1f8b00000000ffffffffffffffff0400000000000000ffffffff000000000000000000000000190000007a5d6909000000003c2e69090000000004000000ffffffff000000000000000000000000000000000000000000000000000000000000000000000000000000000000000000000000e9ce1f8b00000000ffffffffffffffff0400000000000000ffffffff00000000000000000000000000a0ba4401000000a8966402b3140000d0facc0f10fbcc0f0700000007000000010000000000000000000000000000000000000008000000000000010000000000e0bf4400e0bf4404000000000000000000000000000000000000000000000000000000000000000000803f000000000200000078cb5f2584cb5f2584cb5f2500000000000000009015221a00000000000000000101000030e0ee02b214000004000000bc020000cc010000e6000000050000001e52690900000000582929090000000004000000ffffffff0000000000000000000000000000000000000000000000000000000000000000000000000000000000000000000000000dc81f8b00000000ffffffffffffffff0400000001000000ffffffff00000000000000000000000000000000e21bf50900000000a02869eb0000000004000000ffffffff00000000000000000000000000000000000000000000000000000000000000000000000000000000000000000000000081c81f8b00000000ffffffffffffffff0400000000000000ffffffff0000000000000000000000000020bc4401000000a8966402b414000010ffcc0f1000cd0f070000000700000001000000000000000000000000000000000000000800000000000001000000000040c5440040c54405000000000000000000000000000000000000000000000000000000000000000000803f0000000002000000e8cc5f25f4cc5f25f4cc5f2500000000000000009015221a00000000000000000101000030e0ee02b3140000050000002003000012020000090100000000000086d8d20900000000c52b69d50000000004000000ffffffff000000000000000000000000000000000000000000000000000000000000000000000000000000000000000000000000a5cb1f8b00000000ffffffffffffffff0400000000000000ffffffff000000000000000000000000190000000a586909000000004c2b69090000000004000000ffffffff00000000000000000000000000000000000000000000000000000000000000000000000000000000000000000000000019ca1f8b00000000ffffffffffffffff0400000000000000ffffffff00000000000000000000000000a0bd4401000000a8966402b514000010facc0f50facc0f070000000700000001000000000000000000000000000000000000000800000000000001000000000000c4440000c44406000000000000000000000000000000000000000000000000000000000000000000803f000000000200000058cc5f2564cc5f2564cc5f2500000000000000009015221a00000000000000000101000030e0ee02b414000006000000b6030000710200003b010000000000002e398309000000006f2a695a0000000004000000ffffffff0000000000000000000000000000000000000000000000000000000000000000000000000000000000000000000000003dc51f8b00000000ffffffffffffffff0400000000000000ffffffff00000000000000000000000019000000b256690900000000f42569090000000004000000ffffffff000000000000000000000000000000000000000000000000000000000000000000000000000000000000000000000000b1c51f8b00000000ffffffffffffffff0400000000000000ffffffff0000000000000000000000000040bf4401000000a8966402b614000050c6cc0fd0c6cc0f000000000700000001000000000000000000000000000000000000000800000000000001000000000040c6440040c64407000000000000000000000000000000000000000000000000000000000000000000803f0000000002000000f8cc5f2504cd5f2504cd5f2500000000000000009015221a00000000000000000101000030e0ee02b5140000070000001a040000b7020000590100000000000056f7600800000000182469440000000004000000ffffffff000000000000000000000000000000000000000000000000000000000000000000000000000000000000000000000000d5c41f8b00000000ffffffffffffffff0400000000000000ffffffff00000000000000000000000019000000da546909000000009c2769090000000004000000ffffffff00000000000000000000000000000000000000000000000000000000000000000000000000000000000000000000000049c71f8b00000000ffffffffffffffff0400000000000000ffffffff0000000000000000000000000060c14401000000a8966402b714000010ffcc0f50ffcc0f000000000700000001000000000000000000000000000000000000000800000000000001000000000060c8440060c84408000000000000000000000000000000000000000000000000000000000000000000803f000000000100000008cd5f2514cd5f2514cd5f2500000000000000009015221a00000000000000000101000030e0ee02b614000008000000b0040000160300008b01000005000000fe5d690900000000b82629090000000004000000ffffffff0000000000000000000000000000000000000000000000000000000000000000000000000000000000000000000000006dc61f8b00000000ffffffffffffffff040000000e000000ffffffff0000000000000000000000000000000042d55108000000000d2669cd0000000004000000ffffffff000000000000000000000000000000000000000000000000000000000000000000000000000000000000000000000000e1c61f8b00000000ffffffffffffffff0400000000000000ffffffff0000000000000000000000000080c34401000000a8966402b81400005011cd0f9011cd0f0000000007000000010000000000000000000000000000000000000008000000000000010000000000a0ca4400a0ca4409000000000000000000000000000000000000000000000000000000000000000000803f000000000100000038cc5f2544cc5f2544cc5f2500000000000000009015221a00000000000000000101000030e0ee02b714000009000000140500005c030000ae0100000000000066923e08000000002a2169b70000000004000000ffffffff00000000000000000000000000000000000000000000000000000000000000000000000000000000000000000000000005c01f8b00000000ffffffffffffffff0400000000000000ffffffff00000000000000000000000019000000ea53690900000000ac2069090000000004000000ffffffff00000000000000000000000000000000000000000000000000000000000000000000000000000000000000000000000079c01f8b00000000ffffffffffffffff0400000000000000ffffffff00000000000000000000000000a0c54401000000a8966402b914000050f3cc0fd0f3cc0f0600000007000000010000000000000000000000000000000000000008000000000000010000000000c0cf4400c0cf440a000000000000000000000000000000000000000000000000000000000000000000803f000000000100000048cc5f2554cc5f2554cc5f2500000000000000009015221a00000000000000000101000030e0ee02b81400000a000000780500009d030000cc010000000000008e501e0800000000c32369b10000000004000000ffffffff0000000000000000000000000000000000000000000000000000000000000000000000000000000000000000000000009dc31f8b00000000ffffffffffffffff0400000000000000ffffffff000000000000000000000000190000001250690900000000542369090000000004000000ffffffff00000000000000000000000000000000000000000000000000000000000000000000000000000000000000000000000011c21f8b00000000ffffffffffffffff0400000000000000ffffffff00000000000000000000000000c0c74401000000a8966402ba14000010f6cc0fd0f6cc0f0700000007000000010000000000000000000000000000000000000008000000000000010000000000e0cf4400e0cf440b000000000000000000000000000000000000000000000000000000000000000000803f000000000100000068cc5f2574cc5f2574cc5f2500000000000000009015221a00000000000000000101000030e0ee02b91400000b0000000e06000001040000fe0100000000000036b1cc08000000007d2269260000000004000000ffffffff00000000000000000000000000000000000000000000000000000000000000000000000000000000000000000000000035bd1f8b00000000ffffffffffffffff0400000000000000ffffffff00000000000000000000000019000000ba2e690900000000fc5d69090000000004000000ffffffff000000000000000000000000000000000000000000000000000000000000000000000000000000000000000000000000a9bd1f8b00000000ffffffffffffffff0400000000000000ffffffff00000000000000000000000000e0c94401000000a8966402bb14000010f6cc0f10f7cc0f000000000700000001000000000000000000000000000000000000000800000000000001000000000080d4440080d4440c000000000000000000000000000000000000000000000000000000000000000000803f0000000000000000a8cc5f25b4cc5f25b4cc5f2500000000000000009015221a00000000000000000101000030e0ee02ba1400000c000000720600004204000021020000090000005eaf6b0900000000185c691d0000000004000000ffffffff000000000000000000000000000000000000000000000000000000000000000000000000000000000000000000000000cdbc1f8b00000000ffffffffffffffff0400000000000000ffffffff00000000000000000000000000000000220fac08000000006a5c69200000000004000000ffffffff00000000000000000000000000000000000000000000000000000000000000000000000000000000000000000000000041bf1f8b00000000ffffffffffffffff0400000000000000ffffffff0000000000000000000000000040ce4401000000a8966402bc1400005011cd0fd011cd0f060000000700000001000000000000000000000000000000000000000800000000000001000000000000d9440000d9440d000000000000000000000000000000000000000000000000000000000000000000803f000000000000000008ce5f2514ce5f2514ce5f2500000000000000009015221a00000000000000000101000030e0ee02bb1400000d00000008070000a60400005302000000000000c62d9d08000000008f5e69a90000000004000000ffffffff00000000000000000000000000000000000000000000000000000000000000000000000000000000000000000000000065be1f8b00000000ffffffffffffffff0400000000000000ffffffff000000000000000000000000190000004a2d6909000000000c5e69090000000004000000ffffffff000000000000000000000000000000000000000000000000000000000000000000000000000000000000000000000000d9be1f8b00000000ffffffffffffffff0400000000000000ffffffff00000000000000000000000000a0d24401000000a8966402bd140000d001cd0f1002cd0f060000000700000001000000000000000000000000000000000000000800000000000001000000000080dd440080dd440e000000000000000000000000000000000000000000000000000000000000000000803f000000000000000068c85f2574c85f2574c85f2500000000000000009015221a00000000000000000101000030e0ee02bc1400000e0000006c070000e704000071020000000000006e6a7a0b00000000385969930000000004000000ffffffff000000000000000000000000000000000000000000000000000000000000000000000000000000000000000000000000fdb91f8b00000000ffffffffffffffff0400000000000000ffffffff00000000000000000000000019000000f22b690900000000b45869090000000004000000ffffffff00000000000000000000000000000000000000000000000000000000000000000000000000000000000000000000000071b81f8b00000000ffffffffffffffff0400000000000000ffffffff0000000000000000000000000000d74401000000a8966402be14000010f6cc0f90f6cc0f060000000700000001000000000000000000000000000000000000000800000000000001000000000020e2440020e2440f000000000000000000000000000000000000000000000000000000000000000000803f0000000000000000e8c95f25f4c95f25f4c95f2500000000000000009015221a00000000000000000101000030e0ee02bd1400000f000000d007000028050000940200000400000096086a0900000000d05b69100000000004000000ffffffff00000000000000000000000000000000000000000000000000000000000000000000000000000000000000000000000095bb1f8b00000000ffffffffffffffff0400000000000000ffffffff000000000000000000000000000000001aa85b0b000000004d5b699d0000000004000000ffffffff00000000000000000000000000000000000000000000000000000000000000000000000000000000000000000000000009ba1f8b00000000ffffffffffffffff0400000000000000ffffffff0000000000000000000000000080db4401000000</t>
  </si>
  <si>
    <t>#155|CarDef_Nanoflowcell_QuantE|4348454154454E47494E4503000000504EF02A00000000E8170000a8966402bf140000d0c3cc0f50c4cc0f0000000007000000010000000000000000000000000000000000000008000000000000010000000000c0c54400c0c54401000000000000000000000000000000000000000000000000000000000000000000803f000000000400000088cc5f2594cc5f2594cc5f2500000000000000001014221a00000000000000000101000050fff30dffffffff010000002c010000c800000064000000000000002660760900000000605369f30000000004000000ffffffff00000000000000000000000000000000000000000000000000000000000000000000000000000000000000000000000045b21f8b00000000ffffffffffffffff0400000000000000ffffffff00000000000000000000000019000000aa21690900000000ec5269090000000004000000ffffffff000000000000000000000000000000000000000000000000000000000000000000000000000000000000000000000000b9b21f8b00000000ffffffffffffffff0400000000000000ffffffff00000000000000000000000000c0c54400000000a8966402c0140000d0facc0f10fbcc0f000000000700000001000000000000000000000000000000000000000800000000000001000000000080ca440080ca4402000000000000000000000000000000000000000000000000000000000000000000803f0000000004000000b8cc5f25c4cc5f25c4cc5f2500000000000000001014221a00000000000000000101000050fff30dbf14000002000000900100000901000082000000000000004ebe570900000000094d69fd0000000004000000ffffffff000000000000000000000000000000000000000000000000000000000000000000000000000000000000000000000000ddad1f8b00000000ffffffffffffffff0400000000000000ffffffff00000000000000000000000019000000d23f690900000000944c69090000000004000000ffffffff00000000000000000000000000000000000000000000000000000000000000000000000000000000000000000000000051ac1f8b00000000ffffffffffffffff0400000000000000ffffffff0000000000000000000000000080c64400000000a8966402c1140000100ecd0f100fcd0f000000000700000001000000000000000000000000000000000000000800000000000001000000000040cb440040cb4403000000000000000000000000000000000000000000000000000000000000000000803f000000000400000028cc5f2534cc5f2534cc5f2500000000000000001014221a00000000000000000101000050fff30dc014000003000000c2010000270100009600000000000000f61c270900000000b24f69780000000004000000ffffffff00000000000000000000000000000000000000000000000000000000000000000000000000000000000000000000000075af1f8b00000000ffffffffffffffff0400000000000000ffffffff000000000000000000000000190000007a3c6909000000003c4f69090000000004000000ffffffff000000000000000000000000000000000000000000000000000000000000000000000000000000000000000000000000e9af1f8b00000000ffffffffffffffff0400000000000000ffffffff0000000000000000000000000040c74401000000a8966402c214000010f6cc0f90f6cc0f070000000700000001000000000000000000000000000000000000000800000000000001000000000000cc440000cc4404000000000000000000000000000000000000000000000000000000000000000000803f0000000002000000d8cc5f25e4cc5f25e4cc5f2500000000000000001014221a00000000000000000101000050fff30dc114000004000000260200006d010000b4000000050000001e35690900000000584e29090000000004000000ffffffff0000000000000000000000000000000000000000000000000000000000000000000000000000000000000000000000000da91f8b00000000ffffffffffffffff0400000001000000ffffffff00000000000000000000000000000000e25a040900000000a74969620000000004000000ffffffff00000000000000000000000000000000000000000000000000000000000000000000000000000000000000000000000081a91f8b00000000ffffffffffffffff0400000000000000ffffffff0000000000000000000000000000c84401000000a8966402c3140000d001cd0f5002cd0f0000000007000000010000000000000000000000000000000000000008000000000000010000000000c0d04400c0d04405000000000000000000000000000000000000000000000000000000000000000000803f000000000200000068cd5f2574cd5f2574cd5f2500000000000000001014221a00000000000000000101000050fff30dc2140000050000008a020000ae010000d700000000000000869be50900000000c448696c0000000004000000ffffffff000000000000000000000000000000000000000000000000000000000000000000000000000000000000000000000000a5a81f8b00000000ffffffffffffffff0400000000000000ffffffff000000000000000000000000190000000a3b6909000000004c4869090000000004000000ffffffff00000000000000000000000000000000000000000000000000000000000000000000000000000000000000000000000019ab1f8b00000000ffffffffffffffff0400000000000000ffffffff00000000000000000000000000c0c84401000000a8966402c41400001009cd0f5009cd0f0000000007000000010000000000000000000000000000000000000008000000000000010000000000c0ce4400c0ce4406000000000000000000000000000000000000000000000000000000000000000000803f0000000002000000b8cd5f25c4cd5f25c4cd5f2500000000000000001014221a00000000000000000101000050fff30dc314000006000000bc020000cc010000e6000000000000002e78f509000000006c4b69eb0000000004000000ffffffff0000000000000000000000000000000000000000000000000000000000000000000000000000000000000000000000003daa1f8b00000000ffffffffffffffff0400000000000000ffffffff00000000000000000000000019000000b239690900000000f44a69090000000004000000ffffffff000000000000000000000000000000000000000000000000000000000000000000000000000000000000000000000000b1aa1f8b00000000ffffffffffffffff0400000000000000ffffffff00000000000000000000000000c0c94401000000a8966402c514000090c1cc0f10c2cc0f000000000700000001000000000000000000000000000000000000000800000000000001000000000000d0440000d04407000000000000000000000000000000000000000000000000000000000000000000803f0000000002000000a8cd5f25b4cd5f25b4cd5f2500000000000000001014221a00000000000000000101000050fff30dc4140000070000002003000012020000090100000000000056b6d20900000000154569d50000000004000000ffffffff000000000000000000000000000000000000000000000000000000000000000000000000000000000000000000000000d5a51f8b00000000ffffffffffffffff0400000000000000ffffffff00000000000000000000000019000000da376909000000009c4469090000000004000000ffffffff00000000000000000000000000000000000000000000000000000000000000000000000000000000000000000000000049a41f8b00000000ffffffffffffffff0400000000000000ffffffff00000000000000000000000000e0ca4401000000a8966402c6140000d0c3cc0f10c4cc0f070000000700000001000000000000000000000000000000000000000800000000000001000000000020d1440020d14408000000000000000000000000000000000000000000000000000000000000000000803f0000000001000000c8cd5f25d4cd5f25d4cd5f2500000000000000001014221a00000000000000000101000050fff30dc51400000800000084030000530200002701000005000000fe3c690900000000b84729090000000004000000ffffffff0000000000000000000000000000000000000000000000000000000000000000000000000000000000000000000000006da71f8b00000000ffffffffffffffff040000000e000000ffffffff0000000000000000000000000000000042f4b30900000000024769df0000000004000000ffffffff000000000000000000000000000000000000000000000000000000000000000000000000000000000000000000000000e1a71f8b00000000ffffffffffffffff0400000000000000ffffffff0000000000000000000000000000cc4401000000a8966402c714000010f6cc0fd0f6cc0f070000000700000001000000000000000000000000000000000000000800000000000001000000000040d2440040d24409000000000000000000000000000000000000000000000000000000000000000000803f000000000100000058cd5f2564cd5f2564cd5f2500000000000000001014221a00000000000000000101000050fff30dc614000009000000b6030000710200003b0100000000000066558309000000002746695a0000000004000000ffffffff00000000000000000000000000000000000000000000000000000000000000000000000000000000000000000000000005a11f8b00000000ffffffffffffffff0400000000000000ffffffff00000000000000000000000019000000ea32690900000000ac4169090000000004000000ffffffff00000000000000000000000000000000000000000000000000000000000000000000000000000000000000000000000079a11f8b00000000ffffffffffffffff0400000000000000ffffffff0000000000000000000000000020cd4401000000a8966402c814000010facc0f90facc0f070000000700000001000000000000000000000000000000000000000800000000000001000000000080d6440080d6440a000000000000000000000000000000000000000000000000000000000000000000803f000000000100000078cd5f2584cd5f2584cd5f2500000000000000001014221a00000000000000000101000050fff30dc71400000a0000001a040000b702000059010000000000008e93600800000000c04069440000000004000000ffffffff0000000000000000000000000000000000000000000000000000000000000000000000000000000000000000000000009da01f8b00000000ffffffffffffffff0400000000000000ffffffff000000000000000000000000190000001233690900000000544069090000000004000000ffffffff00000000000000000000000000000000000000000000000000000000000000000000000000000000000000000000000011a31f8b00000000ffffffffffffffff0400000000000000ffffffff0000000000000000000000000040ce4401000000a8966402c9140000d0facc0fd0fbcc0f0700000007000000010000000000000000000000000000000000000008000000000000010000000000a0d54400a0d5440b000000000000000000000000000000000000000000000000000000000000000000803f0000000001000000e8cd5f25f4cd5f25f4cd5f2500000000000000001014221a00000000000000000101000050fff30dc81400000b0000007e040000f80200007c0100000000000036d04108000000007943694e0000000004000000ffffffff00000000000000000000000000000000000000000000000000000000000000000000000000000000000000000000000035a21f8b00000000ffffffffffffffff0400000000000000ffffffff00000000000000000000000019000000ba31690900000000fc4269090000000004000000ffffffff000000000000000000000000000000000000000000000000000000000000000000000000000000000000000000000000a9a21f8b00000000ffffffffffffffff0400000000000000ffffffff0000000000000000000000000060cf4401000000a8966402ca14000050c6cc0f90c6cc0f060000000700000001000000000000000000000000000000000000000800000000000001000000000000d8440000d8440c000000000000000000000000000000000000000000000000000000000000000000803f0000000000000000d8cd5f25e4cd5f25e4cd5f2500000000000000001014221a00000000000000000101000050fff30dc91400000c000000b0040000160300008b010000090000005e9e680900000000187de9050000000004000000ffffffff000000000000000000000000000000000000000000000000000000000000000000000000000000000000000000000000cd9d1f8b00000000ffffffffffffffff0400000000000000ffffffff00000000000000000000000000000000228e5108000000006d7d69cd0000000004000000ffffffff000000000000000000000000000000000000000000000000000000000000000000000000000000000000000000000000419c1f8b00000000ffffffffffffffff0400000000000000ffffffff00000000000000000000000000c0d14401000000a8966402cb14000010f6cc0f50f6cc0f060000000700000001000000000000000000000000000000000000000800000000000001000000000080da440080da440d000000000000000000000000000000000000000000000000000000000000000000803f0000000000000000f8cd5f2504ce5f2504ce5f2500000000000000001014221a00000000000000000101000050fff30dca1400000d000000140500005c030000ae01000000000000c6cc3e08000000008a7f69b70000000004000000ffffffff000000000000000000000000000000000000000000000000000000000000000000000000000000000000000000000000659f1f8b00000000ffffffffffffffff0400000000000000ffffffff000000000000000000000000190000004a0c6909000000000c7f69090000000004000000ffffffff000000000000000000000000000000000000000000000000000000000000000000000000000000000000000000000000d99f1f8b00000000ffffffffffffffff0400000000000000ffffffff0000000000000000000000000020d44401000000a8966402cc14000050cbcc0f90cbcc0f0000000007000000010000000000000000000000000000000000000008000000000000010000000000e0dc4400e0dc440e000000000000000000000000000000000000000000000000000000000000000000803f000000000000000098c95f25a4c95f25a4c95f2500000000000000001014221a00000000000000000101000050fff30dcb1400000e000000780500009d030000cc010000000000006e0d1e0800000000237e69b10000000004000000ffffffff000000000000000000000000000000000000000000000000000000000000000000000000000000000000000000000000fd9e1f8b00000000ffffffffffffffff0400000000000000ffffffff00000000000000000000000019000000f20a690900000000b47969090000000004000000ffffffff00000000000000000000000000000000000000000000000000000000000000000000000000000000000000000000000071991f8b00000000ffffffffffffffff0400000000000000ffffffff0000000000000000000000000080d64401000000a8966402cd140000100ecd0f500ecd0f070000000700000001000000000000000000000000000000000000000800000000000001000000000060df440060df440f000000000000000000000000000000000000000000000000000000000000000000803f000000000000000088ca5f2594ca5f2594ca5f2500000000000000001014221a00000000000000000101000050fff30dcc1400000f000000aa050000bb030000e001000004000000962b6a0900000000d07869100000000004000000ffffffff00000000000000000000000000000000000000000000000000000000000000000000000000000000000000000000000095981f8b00000000ffffffffffffffff0400000000000000ffffffff000000000000000000000000000000001aabef08000000005078693c0000000004000000ffffffff000000000000000000000000000000000000000000000000000000000000000000000000000000000000000000000000099b1f8b00000000ffffffffffffffff0400000000000000ffffffff00000000000000000000000000e0d84401000000</t>
  </si>
  <si>
    <t>#156|CarDef_Weber_Faster_One|4348454154454E47494E450300000050ABF02A00000000E8170000a8966402ce1400005011cd0f9011cd0f0000000007000000010000000000000000000000000000000000000008000000000000010000000000e0ca4400e0ca4401000000000000000000000000000000000000000000000000000000000000000000803f000000000400000098cd5f25a4cd5f25a4cd5f2500000000000000005014221a00000000000000000101000050d2c90fffffffff010000005e010000e60000007300000000000000262547090000000061b6697e0000000004000000ffffffff00000000000000000000000000000000000000000000000000000000000000000000000000000000000000000000000045511f8b00000000ffffffffffffffff0400000000000000ffffffff00000000000000000000000019000000aac2690900000000ecb169090000000004000000ffffffff000000000000000000000000000000000000000000000000000000000000000000000000000000000000000000000000b9511f8b00000000ffffffffffffffff0400000000000000ffffffff00000000000000000000000000e0ca4400000000a8966402cf14000050cbcc0f90cbcc0f0000000007000000010000000000000000000000000000000000000008000000000000010000000000e0cf4400e0cf4402000000000000000000000000000000000000000000000000000000000000000000803f000000000400000088cd5f2594cd5f2594cd5f2500000000000000005014221a00000000000000000101000050d2c90fce14000002000000c20100002701000096000000000000004ee32709000000000ab069780000000004000000ffffffff000000000000000000000000000000000000000000000000000000000000000000000000000000000000000000000000dd501f8b00000000ffffffffffffffff0400000000000000ffffffff00000000000000000000000019000000d2c069090000000094b369090000000004000000ffffffff00000000000000000000000000000000000000000000000000000000000000000000000000000000000000000000000051531f8b00000000ffffffffffffffff0400000000000000ffffffff00000000000000000000000000c0cb4400000000a8966402d0140000d0facc0fd0fbcc0f0000000007000000010000000000000000000000000000000000000008000000000000010000000000c0d04400c0d04403000000000000000000000000000000000000000000000000000000000000000000803f000000000400000038cd5f2544cd5f2544cd5f2500000000000000005014221a00000000000000000101000050d2c90fcf14000003000000580200008b010000c800000000000000f6c1140900000000b3b269e10000000004000000ffffffff00000000000000000000000000000000000000000000000000000000000000000000000000000000000000000000000075521f8b00000000ffffffffffffffff0400000000000000ffffffff000000000000000000000000190000007ac16909000000003cb269090000000004000000ffffffff000000000000000000000000000000000000000000000000000000000000000000000000000000000000000000000000e9521f8b00000000ffffffffffffffff0400000000000000ffffffff00000000000000000000000000a0cc4401000000a8966402d114000010f6cc0f50f6cc0f0700000007000000010000000000000000000000000000000000000008000000000000010000000000a0d14400a0d14404000000000000000000000000000000000000000000000000000000000000000000803f000000000200000048cd5f2554cd5f2554cd5f2500000000000000005014221a00000000000000000101000050d2c90fd014000004000000bc020000cc010000e6000000050000001ed669090000000058ad29090000000004000000ffffffff0000000000000000000000000000000000000000000000000000000000000000000000000000000000000000000000000d4c1f8b00000000ffffffffffffffff0400000001000000ffffffff00000000000000000000000000000000e29ff50900000000a0ac69eb0000000004000000ffffffff000000000000000000000000000000000000000000000000000000000000000000000000000000000000000000000000814c1f8b00000000ffffffffffffffff0400000000000000ffffffff0000000000000000000000000080cd4401000000a8966402d214000050c6cc0f90c6cc0f0000000007000000010000000000000000000000000000000000000008000000000000010000000000a0d64400a0d64405000000000000000000000000000000000000000000000000000000000000000000803f000000000200000088ce5f2594ce5f2594ce5f2500000000000000005014221a00000000000000000101000050d2c90fd11400000500000020030000120200000901000000000000865cd20900000000c5af69d50000000004000000ffffffff000000000000000000000000000000000000000000000000000000000000000000000000000000000000000000000000a54f1f8b00000000ffffffffffffffff0400000000000000ffffffff000000000000000000000000190000000adc6909000000004caf69090000000004000000ffffffff000000000000000000000000000000000000000000000000000000000000000000000000000000000000000000000000194e1f8b00000000ffffffffffffffff0400000000000000ffffffff0000000000000000000000000060ce4401000000a8966402d3140000d0facc0f10fccc0f070000000700000001000000000000000000000000000000000000000800000000000001000000000040d4440040d44406000000000000000000000000000000000000000000000000000000000000000000803f000000000200000098ce5f25a4ce5f25a4ce5f2500000000000000005014221a00000000000000000101000050d2c90fd214000006000000b6030000710200003b010000000000002ebd8309000000006fae695a0000000004000000ffffffff0000000000000000000000000000000000000000000000000000000000000000000000000000000000000000000000003d491f8b00000000ffffffffffffffff0400000000000000ffffffff00000000000000000000000019000000b2da690900000000f4a969090000000004000000ffffffff000000000000000000000000000000000000000000000000000000000000000000000000000000000000000000000000b1491f8b00000000ffffffffffffffff0400000000000000ffffffff0000000000000000000000000020cf4401000000a8966402d414000050f7cc0fd0f7cc0f0000000007000000010000000000000000000000000000000000000008000000000000010000000000a0d54400a0d54407000000000000000000000000000000000000000000000000000000000000000000803f0000000002000000b8ce5f25c4ce5f25c4ce5f2500000000000000005014221a00000000000000000101000050d2c90fd3140000070000001a040000b70200005901000000000000567b60080000000018a869440000000004000000ffffffff000000000000000000000000000000000000000000000000000000000000000000000000000000000000000000000000d5481f8b00000000ffffffffffffffff0400000000000000ffffffff00000000000000000000000019000000dad86909000000009cab69090000000004000000ffffffff000000000000000000000000000000000000000000000000000000000000000000000000000000000000000000000000494b1f8b00000000ffffffffffffffff0400000000000000ffffffff0000000000000000000000000060d04401000000a8966402d5140000d0facc0f10fbcc0f0000000007000000010000000000000000000000000000000000000008000000000000010000000000e0d64400e0d64408000000000000000000000000000000000000000000000000000000000000000000803f0000000001000000f8ce5f2504cf5f2504cf5f2500000000000000005014221a00000000000000000101000050d2c90fd414000008000000b0040000160300008b01000005000000fed1690900000000b8aa29090000000004000000ffffffff0000000000000000000000000000000000000000000000000000000000000000000000000000000000000000000000006d4a1f8b00000000ffffffffffffffff040000000e000000ffffffff0000000000000000000000000000000042595108000000000daa69cd0000000004000000ffffffff000000000000000000000000000000000000000000000000000000000000000000000000000000000000000000000000e14a1f8b00000000ffffffffffffffff0400000000000000ffffffff00000000000000000000000000a0d14401000000a8966402d6140000d001cd0f5002cd0f070000000700000001000000000000000000000000000000000000000800000000000001000000000020d8440020d84409000000000000000000000000000000000000000000000000000000000000000000803f0000000001000000c8ce5f25d4ce5f25d4ce5f2500000000000000005014221a00000000000000000101000050d2c90fd514000009000000140500005c030000ae0100000000000066163e08000000002aa569b70000000004000000ffffffff00000000000000000000000000000000000000000000000000000000000000000000000000000000000000000000000005441f8b00000000ffffffffffffffff0400000000000000ffffffff00000000000000000000000019000000ead7690900000000aca469090000000004000000ffffffff00000000000000000000000000000000000000000000000000000000000000000000000000000000000000000000000079441f8b00000000ffffffffffffffff0400000000000000ffffffff00000000000000000000000000e0d24401000000a8966402d714000010ffcc0f90ffcc0f0600000007000000010000000000000000000000000000000000000008000000000000010000000000a0dc4400a0dc440a000000000000000000000000000000000000000000000000000000000000000000803f000000000100000028ce5f2534ce5f2534ce5f2500000000000000005014221a00000000000000000101000050d2c90fd61400000a000000780500009d030000cc010000000000008ed41e0800000000c3a769b10000000004000000ffffffff0000000000000000000000000000000000000000000000000000000000000000000000000000000000000000000000009d471f8b00000000ffffffffffffffff0400000000000000ffffffff0000000000000000000000001900000012d469090000000054a769090000000004000000ffffffff00000000000000000000000000000000000000000000000000000000000000000000000000000000000000000000000011461f8b00000000ffffffffffffffff0400000000000000ffffffff0000000000000000000000000020d44401000000a8966402d81400001009cd0f5009cd0f0700000007000000010000000000000000000000000000000000000008000000000000010000000000c0db4400c0db440b000000000000000000000000000000000000000000000000000000000000000000803f000000000100000008cf5f2514cf5f2514cf5f2500000000000000005014221a00000000000000000101000050d2c90fd71400000b0000000e06000001040000fe010000000000003635cc08000000007da669260000000004000000ffffffff00000000000000000000000000000000000000000000000000000000000000000000000000000000000000000000000035411f8b00000000ffffffffffffffff0400000000000000ffffffff00000000000000000000000019000000bad2690900000000fca169090000000004000000ffffffff000000000000000000000000000000000000000000000000000000000000000000000000000000000000000000000000a9411f8b00000000ffffffffffffffff0400000000000000ffffffff0000000000000000000000000060d54401000000a8966402d9140000d0facc0f50fbcc0f000000000700000001000000000000000000000000000000000000000800000000000001000000000060de440060de440c000000000000000000000000000000000000000000000000000000000000000000803f000000000000000038ce5f2544ce5f2544ce5f2500000000000000005014221a00000000000000000101000050d2c90fd81400000c000000720600004204000021020000090000005e4b6a090000000018a0a9150000000004000000ffffffff000000000000000000000000000000000000000000000000000000000000000000000000000000000000000000000000cd401f8b00000000ffffffffffffffff0400000000000000ffffffff0000000000000000000000000000000022f3ac08000000006aa069200000000004000000ffffffff00000000000000000000000000000000000000000000000000000000000000000000000000000000000000000000000041431f8b00000000ffffffffffffffff0400000000000000ffffffff00000000000000000000000000e0d74401000000a8966402da14000010facc0f90facc0f0600000007000000010000000000000000000000000000000000000008000000000000010000000000e0e04400e0e0440d000000000000000000000000000000000000000000000000000000000000000000803f000000000000000048ce5f2554ce5f2554ce5f2500000000000000005014221a00000000000000000101000050d2c90fd91400000d00000008070000a60400005302000000000000c6d19d08000000008fa269a90000000004000000ffffffff00000000000000000000000000000000000000000000000000000000000000000000000000000000000000000000000065421f8b00000000ffffffffffffffff0400000000000000ffffffff000000000000000000000000190000004ad16909000000000ca269090000000004000000ffffffff000000000000000000000000000000000000000000000000000000000000000000000000000000000000000000000000d9421f8b00000000ffffffffffffffff0400000000000000ffffffff0000000000000000000000000060da4401000000a8966402db14000010ffcc0f50ffcc0f070000000700000001000000000000000000000000000000000000000800000000000001000000000080e3440080e3440e000000000000000000000000000000000000000000000000000000000000000000803f000000000000000098ca5f25a4ca5f25a4ca5f2500000000000000005014221a00000000000000000101000050d2c90fda1400000e0000006c070000e704000071020000000000006eee7a0b0000000038dd69930000000004000000ffffffff000000000000000000000000000000000000000000000000000000000000000000000000000000000000000000000000fd3d1f8b00000000ffffffffffffffff0400000000000000ffffffff00000000000000000000000019000000f2af690900000000b4dc69090000000004000000ffffffff000000000000000000000000000000000000000000000000000000000000000000000000000000000000000000000000713c1f8b00000000ffffffffffffffff0400000000000000ffffffff00000000000000000000000000e0dc4401000000a8966402dc14000010ffcc0f1000cd0f0600000007000000010000000000000000000000000000000000000008000000000000010000000000e0e54400e0e5440f000000000000000000000000000000000000000000000000000000000000000000803f0000000000000000c8cb5f25d4cb5f25d4cb5f2500000000000000005014221a00000000000000000101000050d2c90fdb1400000f000000d0070000280500009402000004000000968c6a0900000000d0df69100000000004000000ffffffff000000000000000000000000000000000000000000000000000000000000000000000000000000000000000000000000953f1f8b00000000ffffffffffffffff0400000000000000ffffffff000000000000000000000000000000001a2c5b0b000000004ddf699d0000000004000000ffffffff000000000000000000000000000000000000000000000000000000000000000000000000000000000000000000000000093e1f8b00000000ffffffffffffffff0400000000000000ffffffff0000000000000000000000000020df4401000000</t>
  </si>
  <si>
    <t>#157|CarDef_Donkervoort_D8_GTO|4348454154454E47494E450300000050CAF02A00000000E8170000a8966402dd14000050f3cc0f90f3cc0f0000000007000000010000000000000000000000000000000000000008000000000000010000000000e0854400e0854401000000000000000000000000000000000000000000000000000000000000000000803f0000000004000000d8ce5f25e4ce5f25e4ce5f25000000000000000050db211a000000000000000001010000d0a8a20dffffffff01000000fa000000a50000005500000000000000260466090000000060d769740000000004000000ffffffff00000000000000000000000000000000000000000000000000000000000000000000000000000000000000000000000045361f8b00000000ffffffffffffffff0400000000000000ffffffff00000000000000000000000019000000aaa5690900000000ecd669090000000004000000ffffffff000000000000000000000000000000000000000000000000000000000000000000000000000000000000000000000000b9361f8b00000000ffffffffffffffff0400000000000000ffffffff00000000000000000000000000e0854400000000a8966402de1400001009cd0f9009cd0f0000000007000000010000000000000000000000000000000000000008000000000000010000000000408a4400408a4402000000000000000000000000000000000000000000000000000000000000000000803f000000000400000018cf5f2524cf5f2524cf5f25000000000000000050db211a000000000000000001010000d0a8a20ddd14000002000000fa000000a500000055000000000000004e0266090000000008d169740000000004000000ffffffff000000000000000000000000000000000000000000000000000000000000000000000000000000000000000000000000dd311f8b00000000ffffffffffffffff0400000000000000ffffffff00000000000000000000000019000000d2a369090000000094d069090000000004000000ffffffff00000000000000000000000000000000000000000000000000000000000000000000000000000000000000000000000051301f8b00000000ffffffffffffffff0400000000000000ffffffff0000000000000000000000000080874400000000a8966402df140000100ecd0f900ecd0f0000000007000000010000000000000000000000000000000000000008000000000000010000000000e08b4400e08b4403000000000000000000000000000000000000000000000000000000000000000000803f000000000400000058ce5f2564ce5f2564ce5f25000000000000000050db211a000000000000000001010000d0a8a20dde140000030000002c010000c80000006400000000000000f6e0760900000000b0d369f30000000004000000ffffffff00000000000000000000000000000000000000000000000000000000000000000000000000000000000000000000000075331f8b00000000ffffffffffffffff0400000000000000ffffffff000000000000000000000000190000007aa06909000000003cd369090000000004000000ffffffff000000000000000000000000000000000000000000000000000000000000000000000000000000000000000000000000e9331f8b00000000ffffffffffffffff0400000000000000ffffffff0000000000000000000000000020894401000000a8966402e014000010c9cc0f90c9cc0f0700000007000000010000000000000000000000000000000000000008000000000000010000000000808d4400808d4404000000000000000000000000000000000000000000000000000000000000000000803f000000000200000068ce5f2574ce5f2574ce5f25000000000000000050db211a000000000000000001010000d0a8a20ddf140000040000002c010000c800000064000000050000001ea969090000000058d229090000000004000000ffffffff0000000000000000000000000000000000000000000000000000000000000000000000000000000000000000000000000d2d1f8b00000000ffffffffffffffff0400000002000000ffffffff00000000000000000000000000000000e2fe760900000000a4cd69f30000000004000000ffffffff000000000000000000000000000000000000000000000000000000000000000000000000000000000000000000000000812d1f8b00000000ffffffffffffffff0400000000000000ffffffff00000000000000000000000000c08a4401000000a8966402e114000050f7cc0fd0f7cc0f00000000070000000100000000000000000000000000000000000000080000000000000100000000000092440000924405000000000000000000000000000000000000000000000000000000000000000000803f000000000200000078ce5f2584ce5f2584ce5f25000000000000000050db211a000000000000000001010000d0a8a20de0140000050000005e010000e60000007300000000000000865f470900000000c1cc697e0000000004000000ffffffff000000000000000000000000000000000000000000000000000000000000000000000000000000000000000000000000a52c1f8b00000000ffffffffffffffff0400000000000000ffffffff000000000000000000000000190000000abf6909000000004ccc69090000000004000000ffffffff000000000000000000000000000000000000000000000000000000000000000000000000000000000000000000000000192f1f8b00000000ffffffffffffffff0400000000000000ffffffff00000000000000000000000000608c4401000000a8966402e214000010facc0f90facc0f00000000070000000100000000000000000000000000000000000000080000000000000100000000004091440040914406000000000000000000000000000000000000000000000000000000000000000000803f0000000002000000f8cf5f2504d05f2504d05f25000000000000000050db211a000000000000000001010000d0a8a20de1140000060000005e010000e600000073000000000000002e5c47090000000069cf697e0000000004000000ffffffff0000000000000000000000000000000000000000000000000000000000000000000000000000000000000000000000003d2e1f8b00000000ffffffffffffffff0400000000000000ffffffff00000000000000000000000019000000b2bd690900000000f4ce69090000000004000000ffffffff000000000000000000000000000000000000000000000000000000000000000000000000000000000000000000000000b12e1f8b00000000ffffffffffffffff0400000000000000ffffffff00000000000000000000000000c08d4401000000a8966402e314000010f6cc0f50f6cc0f0700000007000000010000000000000000000000000000000000000008000000000000010000000000a0934400a0934407000000000000000000000000000000000000000000000000000000000000000000803f000000000200000018d05f2524d05f2524d05f25000000000000000050db211a000000000000000001010000d0a8a20de21400000700000090010000090100008200000000000000563a57090000000011c969fd0000000004000000ffffffff000000000000000000000000000000000000000000000000000000000000000000000000000000000000000000000000d5291f8b00000000ffffffffffffffff0400000000000000ffffffff00000000000000000000000019000000dabb6909000000009cc869090000000004000000ffffffff00000000000000000000000000000000000000000000000000000000000000000000000000000000000000000000000049281f8b00000000ffffffffffffffff0400000000000000ffffffff0000000000000000000000000000904401000000a8966402e414000050f3cc0fd0f3cc0f0600000007000000010000000000000000000000000000000000000008000000000000010000000000e0954400e0954408000000000000000000000000000000000000000000000000000000000000000000803f000000000100000028cf5f2534cf5f2534cf5f25000000000000000050db211a000000000000000001010000d0a8a20de31400000800000090010000090100008200000005000000feb0690900000000b8cb29090000000004000000ffffffff0000000000000000000000000000000000000000000000000000000000000000000000000000000000000000000000006d2b1f8b00000000ffffffffffffffff040000000c000000ffffffff00000000000000000000000000000000423857090000000005cb69fd0000000004000000ffffffff000000000000000000000000000000000000000000000000000000000000000000000000000000000000000000000000e12b1f8b00000000ffffffffffffffff0400000000000000ffffffff0000000000000000000000000040924401000000a8966402e51400005005cd0f5006cd0f00000000070000000100000000000000000000000000000000000000080000000000000100000000004098440040984409000000000000000000000000000000000000000000000000000000000000000000803f000000000100000088cf5f2594cf5f2594cf5f25000000000000000050db211a000000000000000001010000d0a8a20de414000009000000c2010000270100009600000000000000669927090000000022ca69780000000004000000ffffffff00000000000000000000000000000000000000000000000000000000000000000000000000000000000000000000000005251f8b00000000ffffffffffffffff0400000000000000ffffffff00000000000000000000000019000000eab6690900000000acc569090000000004000000ffffffff00000000000000000000000000000000000000000000000000000000000000000000000000000000000000000000000079251f8b00000000ffffffffffffffff0400000000000000ffffffff0000000000000000000000000080944401000000a8966402e614000010ffcc0f90ffcc0f0600000007000000010000000000000000000000000000000000000008000000000000010000000000c09c4400c09c440a000000000000000000000000000000000000000000000000000000000000000000803f000000000100000038cf5f2544cf5f2544cf5f25000000000000000050db211a000000000000000001010000d0a8a20de51400000a000000c20100002701000096000000000000008e97270900000000cac469780000000004000000ffffffff0000000000000000000000000000000000000000000000000000000000000000000000000000000000000000000000009d241f8b00000000ffffffffffffffff0400000000000000ffffffff0000000000000000000000001900000012b769090000000054c469090000000004000000ffffffff00000000000000000000000000000000000000000000000000000000000000000000000000000000000000000000000011271f8b00000000ffffffffffffffff0400000000000000ffffffff00000000000000000000000000c0964401000000a8966402e71400005011cd0fd011cd0f0700000007000000010000000000000000000000000000000000000008000000000000010000000000a09d4400a09d440b000000000000000000000000000000000000000000000000000000000000000000803f000000000100000058cf5f2564cf5f2564cf5f25000000000000000050db211a000000000000000001010000d0a8a20de61400000b000000f40100004a010000a500000000000000367434090000000072c769e70000000004000000ffffffff00000000000000000000000000000000000000000000000000000000000000000000000000000000000000000000000035261f8b00000000ffffffffffffffff0400000000000000ffffffff00000000000000000000000019000000bab5690900000000fcc669090000000004000000ffffffff000000000000000000000000000000000000000000000000000000000000000000000000000000000000000000000000a9261f8b00000000ffffffffffffffff0400000000000000ffffffff0000000000000000000000000000994401000000a8966402e814000010ffcc0f1000cd0f000000000700000001000000000000000000000000000000000000000800000000000001000000000020a2440020a2440c000000000000000000000000000000000000000000000000000000000000000000803f000000000000000048cf5f2554cf5f2554cf5f25000000000000000050db211a000000000000000001010000d0a8a20de71400000c000000f40100004a010000a5000000090000005eca69090000000018c1a90a0000000004000000ffffffff000000000000000000000000000000000000000000000000000000000000000000000000000000000000000000000000cd211f8b00000000ffffffffffffffff0400000000000000ffffffff00000000000000000000000000000000227234090000000066c169e70000000004000000ffffffff00000000000000000000000000000000000000000000000000000000000000000000000000000000000000000000000041201f8b00000000ffffffffffffffff0400000000000000ffffffff00000000000000000000000000609d4401000000a8966402e91400005005cd0f9005cd0f0600000007000000010000000000000000000000000000000000000008000000000000010000000000a0a64400a0a6440d000000000000000000000000000000000000000000000000000000000000000000803f000000000000000068cf5f2574cf5f2574cf5f25000000000000000050db211a000000000000000001010000d0a8a20de81400000d000000260200006d010000b400000000000000c6d004090000000083c369620000000004000000ffffffff00000000000000000000000000000000000000000000000000000000000000000000000000000000000000000000000065231f8b00000000ffffffffffffffff0400000000000000ffffffff000000000000000000000000190000004ab06909000000000cc369090000000004000000ffffffff000000000000000000000000000000000000000000000000000000000000000000000000000000000000000000000000d9231f8b00000000ffffffffffffffff0400000000000000ffffffff00000000000000000000000000c0a14401000000a8966402ea140000d0facc0f10fccc0f000000000700000001000000000000000000000000000000000000000800000000000001000000000020ab440020ab440e000000000000000000000000000000000000000000000000000000000000000000803f0000000000000000d8cb5f25e4cb5f25e4cb5f25000000000000000050db211a000000000000000001010000d0a8a20de91400000e000000260200006d010000b4000000000000006ed10409000000002bc269620000000004000000ffffffff000000000000000000000000000000000000000000000000000000000000000000000000000000000000000000000000fd221f8b00000000ffffffffffffffff0400000000000000ffffffff00000000000000000000000019000000f28e690900000000b4fd69090000000004000000ffffffff000000000000000000000000000000000000000000000000000000000000000000000000000000000000000000000000711d1f8b00000000ffffffffffffffff0400000000000000ffffffff0000000000000000000000000020a64401000000a8966402eb14000050c6cc0f90c6cc0f0700000007000000010000000000000000000000000000000000000008000000000000010000000000c0af4400c0af440f000000000000000000000000000000000000000000000000000000000000000000803f000000000000000078cc5f2584cc5f2584cc5f25000000000000000050db211a000000000000000001010000d0a8a20dea1400000f000000580200008b010000c800000004000000961f680900000000d0fce9050000000004000000ffffffff000000000000000000000000000000000000000000000000000000000000000000000000000000000000000000000000951c1f8b00000000ffffffffffffffff0400000000000000ffffffff000000000000000000000000000000001a8f1409000000005ffc69e10000000004000000ffffffff000000000000000000000000000000000000000000000000000000000000000000000000000000000000000000000000091f1f8b00000000ffffffffffffffff0400000000000000ffffffff00000000000000000000000000a0aa4401000000</t>
  </si>
  <si>
    <t>#158|CarDef_Mercedes_GLC_Coupe|4348454154454E47494E450300000050E9F02A00000000E8170000a8966402ec140000d0c3cc0f90c4cc0f0000000007000000010000000000000000000000000000000000000008000000000000010000000000806a4400806a4401000000000000000000000000000000000000000000000000000000000000000000803f000000000400000008d05f2514d05f2514d05f250000000000000000901d221a000000000000000001010000f8f3e706ffffffff01000000fa000000a50000005500000000000000262766090000000060f469740000000004000000ffffffff00000000000000000000000000000000000000000000000000000000000000000000000000000000000000000000000045171f8b00000000ffffffffffffffff0400000000000000ffffffff00000000000000000000000019000000aa84690900000000ecf769090000000004000000ffffffff000000000000000000000000000000000000000000000000000000000000000000000000000000000000000000000000b9171f8b00000000ffffffffffffffff0400000000000000ffffffff00000000000000000000000000806a4400000000a8966402ed14000010c9cc0f90c9cc0f00000000070000000100000000000000000000000000000000000000080000000000000100000000004074440040744402000000000000000000000000000000000000000000000000000000000000000000803f0000000004000000d8cf5f25e4cf5f25e4cf5f250000000000000000901d221a000000000000000001010000f8f3e706ec140000020000002c010000c800000064000000000000004ec576090000000008f669f30000000004000000ffffffff000000000000000000000000000000000000000000000000000000000000000000000000000000000000000000000000dd161f8b00000000ffffffffffffffff0400000000000000ffffffff00000000000000000000000019000000d28269090000000094f169090000000004000000ffffffff00000000000000000000000000000000000000000000000000000000000000000000000000000000000000000000000051111f8b00000000ffffffffffffffff0400000000000000ffffffff00000000000000000000000000806f4400000000a8966402ee14000090c1cc0f10c2cc0f00000000070000000100000000000000000000000000000000000000080000000000000100000000008079440080794403000000000000000000000000000000000000000000000000000000000000000000803f0000000004000000b8cf5f25c4cf5f25c4cf5f250000000000000000901d221a000000000000000001010000f8f3e706ed140000030000005e010000e60000007300000000000000f663470900000000b1f0697e0000000004000000ffffffff00000000000000000000000000000000000000000000000000000000000000000000000000000000000000000000000075101f8b00000000ffffffffffffffff0400000000000000ffffffff000000000000000000000000190000007a836909000000003cf069090000000004000000ffffffff000000000000000000000000000000000000000000000000000000000000000000000000000000000000000000000000e9101f8b00000000ffffffffffffffff0400000000000000ffffffff0000000000000000000000000080744401000000a8966402ef1400005005cd0fd005cd0f0000000007000000010000000000000000000000000000000000000008000000000000010000000000807e4400807e4404000000000000000000000000000000000000000000000000000000000000000000803f0000000002000000a8cf5f25b4cf5f25b4cf5f250000000000000000901d221a000000000000000001010000f8f3e706ee14000004000000900100000901000082000000050000001e8869090000000058f329090000000004000000ffffffff0000000000000000000000000000000000000000000000000000000000000000000000000000000000000000000000000d121f8b00000000ffffffffffffffff0400000002000000ffffffff00000000000000000000000000000000e201570900000000a5f269fd0000000004000000ffffffff00000000000000000000000000000000000000000000000000000000000000000000000000000000000000000000000081121f8b00000000ffffffffffffffff0400000000000000ffffffff0000000000000000000000000080794401000000a8966402f0140000100ecd0f100fcd0f07000000070000000100000000000000000000000000000000000000080000000000000100000000006084440060844405000000000000000000000000000000000000000000000000000000000000000000803f000000000200000078cf5f2584cf5f2584cf5f250000000000000000901d221a000000000000000001010000f8f3e706ef14000005000000c201000027010000960000000000000086be270900000000c2ed69780000000004000000ffffffff000000000000000000000000000000000000000000000000000000000000000000000000000000000000000000000000a50d1f8b00000000ffffffffffffffff0400000000000000ffffffff000000000000000000000000190000000a9e6909000000004ced69090000000004000000ffffffff000000000000000000000000000000000000000000000000000000000000000000000000000000000000000000000000190c1f8b00000000ffffffffffffffff0400000000000000ffffffff00000000000000000000000000807e4401000000a8966402f11400001009cd0f9009cd0f00000000070000000100000000000000000000000000000000000000080000000000000100000000002085440020854406000000000000000000000000000000000000000000000000000000000000000000803f0000000002000000f8d05f2504d15f2504d15f250000000000000000901d221a000000000000000001010000f8f3e706f014000006000000c20100002701000096000000000000002ebf2709000000006aec69780000000004000000ffffffff0000000000000000000000000000000000000000000000000000000000000000000000000000000000000000000000003d0f1f8b00000000ffffffffffffffff0400000000000000ffffffff00000000000000000000000019000000b29c690900000000f4ef69090000000004000000ffffffff000000000000000000000000000000000000000000000000000000000000000000000000000000000000000000000000b10f1f8b00000000ffffffffffffffff0400000000000000ffffffff00000000000000000000000000e0814401000000a8966402f2140000d0facc0f50fccc0f0000000007000000010000000000000000000000000000000000000008000000000000010000000000c0884400c0884407000000000000000000000000000000000000000000000000000000000000000000803f0000000002000000b8d05f25c4d05f25c4d05f250000000000000000901d221a000000000000000001010000f8f3e706f114000007000000f40100004a010000a500000000000000565d34090000000012ee69e70000000004000000ffffffff000000000000000000000000000000000000000000000000000000000000000000000000000000000000000000000000d50e1f8b00000000ffffffffffffffff0400000000000000ffffffff00000000000000000000000019000000da9a6909000000009ce969090000000004000000ffffffff00000000000000000000000000000000000000000000000000000000000000000000000000000000000000000000000049091f8b00000000ffffffffffffffff0400000000000000ffffffff0000000000000000000000000060854401000000a8966402f314000010ffcc0f90ffcc0f0000000007000000010000000000000000000000000000000000000008000000000000010000000000408c4400408c4408000000000000000000000000000000000000000000000000000000000000000000803f0000000001000000d8d05f25e4d05f25e4d05f250000000000000000901d221a000000000000000001010000f8f3e706f214000008000000260200006d010000b400000005000000fe93690900000000b8e829090000000004000000ffffffff0000000000000000000000000000000000000000000000000000000000000000000000000000000000000000000000006d081f8b00000000ffffffffffffffff040000000e000000ffffffff0000000000000000000000000000000042fb04090000000007e869620000000004000000ffffffff000000000000000000000000000000000000000000000000000000000000000000000000000000000000000000000000e1081f8b00000000ffffffffffffffff0400000000000000ffffffff00000000000000000000000000e0884401000000a8966402f414000010c9cc0f50c9cc0f0600000007000000010000000000000000000000000000000000000008000000000000010000000000e08f4400e08f4409000000000000000000000000000000000000000000000000000000000000000000803f000000000100000018d15f2524d15f2524d15f250000000000000000901d221a000000000000000001010000f8f3e706f314000009000000580200008b010000c800000000000000669814090000000023eb69e10000000004000000ffffffff000000000000000000000000000000000000000000000000000000000000000000000000000000000000000000000000050a1f8b00000000ffffffffffffffff0400000000000000ffffffff00000000000000000000000019000000ea99690900000000acea69090000000004000000ffffffff000000000000000000000000000000000000000000000000000000000000000000000000000000000000000000000000790a1f8b00000000ffffffffffffffff0400000000000000ffffffff00000000000000000000000000608c4401000000a8966402f514000010ffcc0fd0ffcc0f0700000007000000010000000000000000000000000000000000000008000000000000010000000000a0954400a095440a000000000000000000000000000000000000000000000000000000000000000000803f000000000100000028d05f2534d05f2534d05f250000000000000000901d221a000000000000000001010000f8f3e706f41400000a0000008a020000ae010000d7000000000000008e36e50900000000cce5696c0000000004000000ffffffff0000000000000000000000000000000000000000000000000000000000000000000000000000000000000000000000009d051f8b00000000ffffffffffffffff0400000000000000ffffffff00000000000000000000000019000000129669090000000054e569090000000004000000ffffffff00000000000000000000000000000000000000000000000000000000000000000000000000000000000000000000000011041f8b00000000ffffffffffffffff0400000000000000ffffffff00000000000000000000000000e08f4401000000a8966402f61400005011cd0fd011cd0f0000000007000000010000000000000000000000000000000000000008000000000000010000000000e0974400e097440b000000000000000000000000000000000000000000000000000000000000000000803f000000000100000088d05f2594d05f2594d05f250000000000000000901d221a000000000000000001010000f8f3e706f51400000b000000bc020000cc010000e60000000000000036d7f5090000000074e469eb0000000004000000ffffffff00000000000000000000000000000000000000000000000000000000000000000000000000000000000000000000000035071f8b00000000ffffffffffffffff0400000000000000ffffffff00000000000000000000000019000000ba94690900000000fce769090000000004000000ffffffff000000000000000000000000000000000000000000000000000000000000000000000000000000000000000000000000a9071f8b00000000ffffffffffffffff0400000000000000ffffffff0000000000000000000000000080934401000000a8966402f714000010ffcc0f1000cd0f0600000007000000010000000000000000000000000000000000000008000000000000010000000000809f4400809f440c000000000000000000000000000000000000000000000000000000000000000000803f000000000000000038d05f2544d05f2544d05f250000000000000000901d221a000000000000000001010000f8f3e706f61400000c000000bc020000cc010000e6000000090000005e5d69090000000018e6290f0000000004000000ffffffff000000000000000000000000000000000000000000000000000000000000000000000000000000000000000000000000cd061f8b00000000ffffffffffffffff0400000000000000ffffffff0000000000000000000000000000000022d5f5090000000060e669eb0000000004000000ffffffff00000000000000000000000000000000000000000000000000000000000000000000000000000000000000000000000041011f8b00000000ffffffffffffffff0400000000000000ffffffff00000000000000000000000000e09a4401000000a8966402f814000050cbcc0f90cbcc0f070000000700000001000000000000000000000000000000000000000800000000000001000000000020a7440020a7440d000000000000000000000000000000000000000000000000000000000000000000803f000000000000000058d05f2564d05f2564d05f250000000000000000901d221a000000000000000001010000f8f3e706f71400000d000000ee020000ef010000fa00000000000000c673c2090000000085e069560000000004000000ffffffff00000000000000000000000000000000000000000000000000000000000000000000000000000000000000000000000065001f8b00000000ffffffffffffffff0400000000000000ffffffff000000000000000000000000190000004a936909000000000ce069090000000004000000ffffffff000000000000000000000000000000000000000000000000000000000000000000000000000000000000000000000000d9001f8b00000000ffffffffffffffff0400000000000000ffffffff0000000000000000000000000040a24401000000a8966402f914000050c6cc0f90c6cc0f0600000007000000010000000000000000000000000000000000000008000000000000010000000000c0ae4400c0ae440e000000000000000000000000000000000000000000000000000000000000000000803f000000000000000098cc5f25a4cc5f25a4cc5f250000000000000000901d221a000000000000000001010000f8f3e706f81400000e000000200300001202000009010000000000006e10d209000000002de369d50000000004000000ffffffff000000000000000000000000000000000000000000000000000000000000000000000000000000000000000000000000fd031f8b00000000ffffffffffffffff0400000000000000ffffffff00000000000000000000000019000000f291690900000000b4e269090000000004000000ffffffff00000000000000000000000000000000000000000000000000000000000000000000000000000000000000000000000071021f8b00000000ffffffffffffffff0400000000000000ffffffff00000000000000000000000000a0a94401000000a8966402fa140000100ecd0fd00ecd0f060000000700000001000000000000000000000000000000000000000800000000000001000000000040b6440040b6440f000000000000000000000000000000000000000000000000000000000000000000803f000000000000000018ce5f2524ce5f2524ce5f250000000000000000901d221a000000000000000001010000f8f3e706f91400000f00000052030000300200001801000004000000964e6b0900000000d01d68100000000004000000ffffffff00000000000000000000000000000000000000000000000000000000000000000000000000000000000000000000000095fd1e8b00000000ffffffffffffffff0400000000000000ffffffff000000000000000000000000000000001a4ea309000000005a1d68500000000004000000ffffffff00000000000000000000000000000000000000000000000000000000000000000000000000000000000000000000000009fc1e8b00000000ffffffffffffffff0400000000000000ffffffff0000000000000000000000000000b14401000000</t>
  </si>
  <si>
    <t>#159|CarDef_Cadillac_ATSV_Coupe_2016|4348454154454E47494E4503000000508CF02A00000000E8170000a8966402fb14000010ffcc0fd0ffcc0f0000000007000000010000000000000000000000000000000000000008000000000000010000000000e09c4400e09c4401000000000000000000000000000000000000000000000000000000000000000000803f0000000004000000e8cf5f25f4cf5f25f4cf5f250000000000000000d086e21e000000000000000001010000d0bef30dffffffff01000000fa000000a500000055000000000000002642660900000000609169740000000004000000ffffffff00000000000000000000000000000000000000000000000000000000000000000000000000000000000000000000000045701f8b00000000ffffffffffffffff0400000000000000ffffffff00000000000000000000000019000000aae3690900000000ec9069090000000004000000ffffffff000000000000000000000000000000000000000000000000000000000000000000000000000000000000000000000000b9701f8b00000000ffffffffffffffff0400000000000000ffffffff00000000000000000000000000e09c4400000000a8966402fc140000d0facc0fd0fbcc0f000000000700000001000000000000000000000000000000000000000800000000000001000000000060a1440060a14402000000000000000000000000000000000000000000000000000000000000000000803f0000000004000000c8d05f25d4d05f25d4d05f250000000000000000d086e21e000000000000000001010000d0bef30dfb14000002000000fa000000a500000055000000000000004e40660900000000089369740000000004000000ffffffff000000000000000000000000000000000000000000000000000000000000000000000000000000000000000000000000dd731f8b00000000ffffffffffffffff0400000000000000ffffffff00000000000000000000000019000000d2e1690900000000949269090000000004000000ffffffff00000000000000000000000000000000000000000000000000000000000000000000000000000000000000000000000051721f8b00000000ffffffffffffffff0400000000000000ffffffff00000000000000000000000000409e4400000000a8966402fd1400005005cd0f5006cd0f0000000007000000010000000000000000000000000000000000000008000000000000010000000000e0a24400e0a24403000000000000000000000000000000000000000000000000000000000000000000803f0000000004000000e8d05f25f4d05f25f4d05f250000000000000000d086e21e000000000000000001010000d0bef30dfc140000030000002c010000c80000006400000000000000f6be760900000000b08d69f30000000004000000ffffffff000000000000000000000000000000000000000000000000000000000000000000000000000000000000000000000000756d1f8b00000000ffffffffffffffff0400000000000000ffffffff000000000000000000000000190000007afe6909000000003c8d69090000000004000000ffffffff000000000000000000000000000000000000000000000000000000000000000000000000000000000000000000000000e96d1f8b00000000ffffffffffffffff0400000000000000ffffffff00000000000000000000000000a09f4401000000a8966402fe14000050cbcc0fd0cbcc0f070000000700000001000000000000000000000000000000000000000800000000000001000000000040a4440040a44404000000000000000000000000000000000000000000000000000000000000000000803f000000000200000048d05f2554d05f2554d05f250000000000000000d086e21e000000000000000001010000d0bef30dfd140000040000002c010000c800000064000000050000001ef7690900000000588c29090000000004000000ffffffff0000000000000000000000000000000000000000000000000000000000000000000000000000000000000000000000000d6f1f8b00000000ffffffffffffffff0400000002000000ffffffff00000000000000000000000000000000e2bc760900000000a48f69f30000000004000000ffffffff000000000000000000000000000000000000000000000000000000000000000000000000000000000000000000000000816f1f8b00000000ffffffffffffffff0400000000000000ffffffff0000000000000000000000000000a14401000000a8966402ff14000010f6cc0f10f7cc0f0700000007000000010000000000000000000000000000000000000008000000000000010000000000e0a84400e0a84405000000000000000000000000000000000000000000000000000000000000000000803f000000000200000098d05f25a4d05f25a4d05f250000000000000000d086e21e000000000000000001010000d0bef30dfe140000050000005e010000e60000007300000000000000861d470900000000c18e697e0000000004000000ffffffff000000000000000000000000000000000000000000000000000000000000000000000000000000000000000000000000a56e1f8b00000000ffffffffffffffff0400000000000000ffffffff000000000000000000000000190000000afd6909000000004c8e69090000000004000000ffffffff00000000000000000000000000000000000000000000000000000000000000000000000000000000000000000000000019691f8b00000000ffffffffffffffff0400000000000000ffffffff0000000000000000000000000060a24401000000a89664020015000010facc0f50facc0f0000000007000000010000000000000000000000000000000000000008000000000000010000000000c0a74400c0a74406000000000000000000000000000000000000000000000000000000000000000000803f0000000002000000b8d15f25c4d15f25c4d15f250000000000000000d086e21e000000000000000001010000d0bef30dff140000060000005e010000e600000073000000000000002e1a4709000000006989697e0000000004000000ffffffff0000000000000000000000000000000000000000000000000000000000000000000000000000000000000000000000003d681f8b00000000ffffffffffffffff0400000000000000ffffffff00000000000000000000000019000000b2fb690900000000f48869090000000004000000ffffffff000000000000000000000000000000000000000000000000000000000000000000000000000000000000000000000000b1681f8b00000000ffffffffffffffff0400000000000000ffffffff00000000000000000000000000a0a34401000000a89664020115000050f7cc0f90f7cc0f0000000007000000010000000000000000000000000000000000000008000000000000010000000000a0a94400a0a94407000000000000000000000000000000000000000000000000000000000000000000803f000000000200000008d25f2514d25f2514d25f250000000000000000d086e21e000000000000000001010000d0bef30d00150000070000005e010000e600000073000000000000005618470900000000118b697e0000000004000000ffffffff000000000000000000000000000000000000000000000000000000000000000000000000000000000000000000000000d56b1f8b00000000ffffffffffffffff0400000000000000ffffffff00000000000000000000000019000000daf96909000000009c8a69090000000004000000ffffffff000000000000000000000000000000000000000000000000000000000000000000000000000000000000000000000000496a1f8b00000000ffffffffffffffff0400000000000000ffffffff0000000000000000000000000080a54401000000a8966402021500005005cd0fd005cd0f000000000700000001000000000000000000000000000000000000000800000000000001000000000080ab440080ab4408000000000000000000000000000000000000000000000000000000000000000000803f000000000100000068d15f2574d15f2574d15f250000000000000000d086e21e000000000000000001010000d0bef30d011500000800000090010000090100008200000005000000fefe690900000000b88529090000000004000000ffffffff0000000000000000000000000000000000000000000000000000000000000000000000000000000000000000000000006d651f8b00000000ffffffffffffffff040000000e000000ffffffff000000000000000000000000000000004276570900000000058569fd0000000004000000ffffffff000000000000000000000000000000000000000000000000000000000000000000000000000000000000000000000000e1651f8b00000000ffffffffffffffff0400000000000000ffffffff0000000000000000000000000060a74401000000a89664020315000050c6cc0f90c6cc0f000000000700000001000000000000000000000000000000000000000800000000000001000000000080ad440080ad4409000000000000000000000000000000000000000000000000000000000000000000803f000000000100000078d15f2584d15f2584d15f250000000000000000d086e21e000000000000000001010000d0bef30d0215000009000000900100000901000082000000000000006677570900000000218469fd0000000004000000ffffffff00000000000000000000000000000000000000000000000000000000000000000000000000000000000000000000000005671f8b00000000ffffffffffffffff0400000000000000ffffffff00000000000000000000000019000000eaf4690900000000ac8769090000000004000000ffffffff00000000000000000000000000000000000000000000000000000000000000000000000000000000000000000000000079671f8b00000000ffffffffffffffff0400000000000000ffffffff0000000000000000000000000040a94401000000a89664020415000050f7cc0fd0f7cc0f060000000700000001000000000000000000000000000000000000000800000000000001000000000000b2440000b2440a000000000000000000000000000000000000000000000000000000000000000000803f0000000001000000c8d15f25d4d15f25d4d15f250000000000000000d086e21e000000000000000001010000d0bef30d031500000a000000c20100002701000096000000000000008ed5270900000000ca8669780000000004000000ffffffff0000000000000000000000000000000000000000000000000000000000000000000000000000000000000000000000009d661f8b00000000ffffffffffffffff0400000000000000ffffffff0000000000000000000000001900000012f5690900000000548669090000000004000000ffffffff00000000000000000000000000000000000000000000000000000000000000000000000000000000000000000000000011611f8b00000000ffffffffffffffff0400000000000000ffffffff0000000000000000000000000020ab4401000000a896640205150000d0c3cc0f90c4cc0f070000000700000001000000000000000000000000000000000000000800000000000001000000000080b2440080b2440b000000000000000000000000000000000000000000000000000000000000000000803f000000000100000038d15f2544d15f2544d15f250000000000000000d086e21e000000000000000001010000d0bef30d041500000b000000c201000027010000960000000000000036d2270900000000728169780000000004000000ffffffff00000000000000000000000000000000000000000000000000000000000000000000000000000000000000000000000035601f8b00000000ffffffffffffffff0400000000000000ffffffff00000000000000000000000019000000baf3690900000000fc8069090000000004000000ffffffff000000000000000000000000000000000000000000000000000000000000000000000000000000000000000000000000a9601f8b00000000ffffffffffffffff0400000000000000ffffffff0000000000000000000000000040ad4401000000a89664020615000010ffcc0f1000cd0f060000000700000001000000000000000000000000000000000000000800000000000001000000000080b6440080b6440c000000000000000000000000000000000000000000000000000000000000000000803f0000000000000000d8d15f25e4d15f25e4d15f250000000000000000d086e21e000000000000000001010000d0bef30d051500000c000000c20100002701000096000000090000005e886909000000001883a90a0000000004000000ffffffff000000000000000000000000000000000000000000000000000000000000000000000000000000000000000000000000cd631f8b00000000ffffffffffffffff0400000000000000ffffffff0000000000000000000000000000000022d0270900000000668369780000000004000000ffffffff00000000000000000000000000000000000000000000000000000000000000000000000000000000000000000000000041621f8b00000000ffffffffffffffff0400000000000000ffffffff0000000000000000000000000020b14401000000a89664020715000090c1cc0fd0c1cc0f060000000700000001000000000000000000000000000000000000000800000000000001000000000060ba440060ba440d000000000000000000000000000000000000000000000000000000000000000000803f0000000000000000e8d15f25f4d15f25f4d15f250000000000000000d086e21e000000000000000001010000d0bef30d061500000d000000f40100004a010000a500000000000000c60e34090000000082bd69e70000000004000000ffffffff000000000000000000000000000000000000000000000000000000000000000000000000000000000000000000000000655d1f8b00000000ffffffffffffffff0400000000000000ffffffff000000000000000000000000190000004ace6909000000000cbd69090000000004000000ffffffff000000000000000000000000000000000000000000000000000000000000000000000000000000000000000000000000d95d1f8b00000000ffffffffffffffff0400000000000000ffffffff0000000000000000000000000000b54401000000a896640208150000d0c3cc0f50c4cc0f000000000700000001000000000000000000000000000000000000000800000000000001000000000060be440060be440e000000000000000000000000000000000000000000000000000000000000000000803f000000000000000028cd5f2534cd5f2534cd5f250000000000000000d086e21e000000000000000001010000d0bef30d071500000e000000f40100004a010000a5000000000000006e0f3409000000002abc69e70000000004000000ffffffff000000000000000000000000000000000000000000000000000000000000000000000000000000000000000000000000fd5c1f8b00000000ffffffffffffffff0400000000000000ffffffff00000000000000000000000019000000f2cc690900000000b4bf69090000000004000000ffffffff000000000000000000000000000000000000000000000000000000000000000000000000000000000000000000000000715f1f8b00000000ffffffffffffffff0400000000000000ffffffff00000000000000000000000000e0b84401000000a896640209150000100ecd0fd00ecd0f070000000700000001000000000000000000000000000000000000000800000000000001000000000060c2440060c2440f000000000000000000000000000000000000000000000000000000000000000000803f0000000000000000a8ce5f25b4ce5f25b4ce5f250000000000000000d086e21e000000000000000001010000d0bef30d081500000f000000260200006d010000b40000000400000096ed6a0900000000d0be69100000000004000000ffffffff000000000000000000000000000000000000000000000000000000000000000000000000000000000000000000000000955e1f8b00000000ffffffffffffffff0400000000000000ffffffff000000000000000000000000000000001aad0409000000005fbe69620000000004000000ffffffff00000000000000000000000000000000000000000000000000000000000000000000000000000000000000000000000009591f8b00000000ffffffffffffffff0400000000000000ffffffff00000000000000000000000000c0bc4401000000</t>
  </si>
  <si>
    <t>#160|CarDef_BXR_Blade|4348454154454E47494E45030000005027F12A00000000E8170000a89664020a150000100ecd0f500ecd0f000000000700000001000000000000000000000000000000000000000800000000000001000000000080c0440080c04401000000000000000000000000000000000000000000000000000000000000000000803f000000000400000008d15f2514d15f2514d15f250000000000000000501d221a00000000000000000101000050baf30dffffffff010000002c010000c800000064000000000000002609770900000000603a68f30000000004000000ffffffff00000000000000000000000000000000000000000000000000000000000000000000000000000000000000000000000045d51e8b00000000ffffffffffffffff0400000000000000ffffffff00000000000000000000000019000000aa46680900000000ec3568090000000004000000ffffffff000000000000000000000000000000000000000000000000000000000000000000000000000000000000000000000000b9d51e8b00000000ffffffffffffffff0400000000000000ffffffff0000000000000000000000000080c04400000000a89664020b150000d001cd0f5002cd0f000000000700000001000000000000000000000000000000000000000800000000000001000000000020c5440020c54402000000000000000000000000000000000000000000000000000000000000000000803f0000000004000000f8d15f2504d25f2504d25f250000000000000000501d221a00000000000000000101000050baf30d0a15000002000000900100000901000082000000000000004ec7560900000000093468fd0000000004000000ffffffff000000000000000000000000000000000000000000000000000000000000000000000000000000000000000000000000ddd41e8b00000000ffffffffffffffff0400000000000000ffffffff00000000000000000000000019000000d244680900000000943768090000000004000000ffffffff00000000000000000000000000000000000000000000000000000000000000000000000000000000000000000000000051d71e8b00000000ffffffffffffffff0400000000000000ffffffff0000000000000000000000000040c14400000000a89664020c1500005005cd0f1006cd0f0000000007000000010000000000000000000000000000000000000008000000000000010000000000e0c54400e0c54403000000000000000000000000000000000000000000000000000000000000000000803f000000000400000088d15f2594d15f2594d15f250000000000000000501d221a00000000000000000101000050baf30d0b15000003000000c2010000270100009600000000000000f665260900000000b23668780000000004000000ffffffff00000000000000000000000000000000000000000000000000000000000000000000000000000000000000000000000075d61e8b00000000ffffffffffffffff0400000000000000ffffffff000000000000000000000000190000007a456809000000003c3668090000000004000000ffffffff000000000000000000000000000000000000000000000000000000000000000000000000000000000000000000000000e9d61e8b00000000ffffffffffffffff0400000000000000ffffffff0000000000000000000000000000c24401000000a89664020d150000d0facc0fd0fbcc0f0700000007000000010000000000000000000000000000000000000008000000000000010000000000a0c64400a0c64404000000000000000000000000000000000000000000000000000000000000000000803f000000000200000098d15f25a4d15f25a4d15f250000000000000000501d221a00000000000000000101000050baf30d0c15000004000000260200006d010000b4000000050000001e4a680900000000583128090000000004000000ffffffff0000000000000000000000000000000000000000000000000000000000000000000000000000000000000000000000000dd01e8b00000000ffffffffffffffff0400000001000000ffffffff00000000000000000000000000000000e223050900000000a73068620000000004000000ffffffff00000000000000000000000000000000000000000000000000000000000000000000000000000000000000000000000081d01e8b00000000ffffffffffffffff0400000000000000ffffffff00000000000000000000000000c0c24401000000a89664020e150000d0c3cc0f50c4cc0f000000000700000001000000000000000000000000000000000000000800000000000001000000000060cb440060cb4405000000000000000000000000000000000000000000000000000000000000000000803f000000000200000018d25f2524d25f2524d25f250000000000000000501d221a00000000000000000101000050baf30d0d150000050000008a020000ae010000d70000000000000086e0e40900000000c433686c0000000004000000ffffffff000000000000000000000000000000000000000000000000000000000000000000000000000000000000000000000000a5d31e8b00000000ffffffffffffffff0400000000000000ffffffff000000000000000000000000190000000a406809000000004c3368090000000004000000ffffffff00000000000000000000000000000000000000000000000000000000000000000000000000000000000000000000000019d21e8b00000000ffffffffffffffff0400000000000000ffffffff0000000000000000000000000080c34401000000a89664020f150000d0facc0f10fbcc0f0000000007000000010000000000000000000000000000000000000008000000000000010000000000e0c84400e0c84406000000000000000000000000000000000000000000000000000000000000000000803f000000000200000058d25f2564d25f2564d25f250000000000000000501d221a00000000000000000101000050baf30d0e15000006000000bc020000cc010000e6000000000000002e01f409000000006c3268eb0000000004000000ffffffff0000000000000000000000000000000000000000000000000000000000000000000000000000000000000000000000003dcd1e8b00000000ffffffffffffffff0400000000000000ffffffff00000000000000000000000019000000b25e680900000000f42d68090000000004000000ffffffff000000000000000000000000000000000000000000000000000000000000000000000000000000000000000000000000b1cd1e8b00000000ffffffffffffffff0400000000000000ffffffff0000000000000000000000000000c44401000000a896640210150000100ecd0f100fcd0f0000000007000000010000000000000000000000000000000000000008000000000000010000000000e0c94400e0c94407000000000000000000000000000000000000000000000000000000000000000000803f000000000200000078d25f2584d25f2584d25f250000000000000000501d221a00000000000000000101000050baf30d0f150000070000002003000012020000090100000000000056dfd30900000000152c68d50000000004000000ffffffff000000000000000000000000000000000000000000000000000000000000000000000000000000000000000000000000d5cc1e8b00000000ffffffffffffffff0400000000000000ffffffff00000000000000000000000019000000da5c6809000000009c2f68090000000004000000ffffffff00000000000000000000000000000000000000000000000000000000000000000000000000000000000000000000000049cf1e8b00000000ffffffffffffffff0400000000000000ffffffff0000000000000000000000000000c54401000000a8966402111500001009cd0f9009cd0f060000000700000001000000000000000000000000000000000000000800000000000001000000000000cb440000cb4408000000000000000000000000000000000000000000000000000000000000000000803f0000000001000000c8d25f25d4d25f25d4d25f250000000000000000501d221a00000000000000000101000050baf30d101500000800000084030000530200002701000005000000fe55680900000000b82e28090000000004000000ffffffff0000000000000000000000000000000000000000000000000000000000000000000000000000000000000000000000006dce1e8b00000000ffffffffffffffff040000000e000000ffffffff00000000000000000000000000000000429db20900000000022e68df0000000004000000ffffffff000000000000000000000000000000000000000000000000000000000000000000000000000000000000000000000000e1ce1e8b00000000ffffffffffffffff0400000000000000ffffffff0000000000000000000000000000c64401000000a89664021215000090c1cc0f10c2cc0f060000000700000001000000000000000000000000000000000000000800000000000001000000000000cc440000cc4409000000000000000000000000000000000000000000000000000000000000000000803f000000000100000088d25f2594d25f2594d25f250000000000000000501d221a00000000000000000101000050baf30d1115000009000000b6030000710200003b01000000000000663a8209000000002729685a0000000004000000ffffffff00000000000000000000000000000000000000000000000000000000000000000000000000000000000000000000000005c81e8b00000000ffffffffffffffff0400000000000000ffffffff00000000000000000000000019000000ea5b680900000000ac2868090000000004000000ffffffff00000000000000000000000000000000000000000000000000000000000000000000000000000000000000000000000079c81e8b00000000ffffffffffffffff0400000000000000ffffffff0000000000000000000000000000c74401000000a89664021315000010facc0f50facc0f070000000700000001000000000000000000000000000000000000000800000000000001000000000000d0440000d0440a000000000000000000000000000000000000000000000000000000000000000000803f0000000001000000f8d25f2504d35f2504d35f250000000000000000501d221a00000000000000000101000050baf30d121500000a0000001a040000b702000059010000000000008ef8610800000000c02b68440000000004000000ffffffff0000000000000000000000000000000000000000000000000000000000000000000000000000000000000000000000009dcb1e8b00000000ffffffffffffffff0400000000000000ffffffff000000000000000000000000190000001258680900000000542b68090000000004000000ffffffff00000000000000000000000000000000000000000000000000000000000000000000000000000000000000000000000011ca1e8b00000000ffffffffffffffff0400000000000000ffffffff0000000000000000000000000000c84401000000a896640214150000d0facc0f50fccc0f000000000700000001000000000000000000000000000000000000000800000000000001000000000020cf440020cf440b000000000000000000000000000000000000000000000000000000000000000000803f0000000001000000d8d25f25e4d25f25e4d25f250000000000000000501d221a00000000000000000101000050baf30d131500000b0000007e040000f80200007c0100000000000036b9400800000000792a684e0000000004000000ffffffff00000000000000000000000000000000000000000000000000000000000000000000000000000000000000000000000035c51e8b00000000ffffffffffffffff0400000000000000ffffffff00000000000000000000000019000000ba56680900000000fc2568090000000004000000ffffffff000000000000000000000000000000000000000000000000000000000000000000000000000000000000000000000000a9c51e8b00000000ffffffffffffffff0400000000000000ffffffff0000000000000000000000000020c94401000000a8966402151500005005cd0f9005cd0f060000000700000001000000000000000000000000000000000000000800000000000001000000000060d1440060d1440c000000000000000000000000000000000000000000000000000000000000000000803f000000000000000028d25f2534d25f2534d25f250000000000000000501d221a00000000000000000101000050baf30d141500000c000000b0040000160300008b010000090000005ec76909000000001824e8050000000004000000ffffffff000000000000000000000000000000000000000000000000000000000000000000000000000000000000000000000000cdc41e8b00000000ffffffffffffffff0400000000000000ffffffff0000000000000000000000000000000022d75008000000006d2468cd0000000004000000ffffffff00000000000000000000000000000000000000000000000000000000000000000000000000000000000000000000000041c71e8b00000000ffffffffffffffff0400000000000000ffffffff0000000000000000000000000040cb4401000000a896640216150000d001cd0f1002cd0f070000000700000001000000000000000000000000000000000000000800000000000001000000000080d3440080d3440d000000000000000000000000000000000000000000000000000000000000000000803f000000000000000038d25f2544d25f2544d25f250000000000000000501d221a00000000000000000101000050baf30d151500000d000000140500005c030000ae01000000000000c6953f08000000008a2668b70000000004000000ffffffff00000000000000000000000000000000000000000000000000000000000000000000000000000000000000000000000065c61e8b00000000ffffffffffffffff0400000000000000ffffffff000000000000000000000000190000004a556809000000000c2668090000000004000000ffffffff000000000000000000000000000000000000000000000000000000000000000000000000000000000000000000000000d9c61e8b00000000ffffffffffffffff0400000000000000ffffffff0000000000000000000000000060cd4401000000a8966402171500005011cd0fd011cd0f0000000007000000010000000000000000000000000000000000000008000000000000010000000000c0d54400c0d5440e000000000000000000000000000000000000000000000000000000000000000000803f0000000000000000e8ce5f25f4ce5f25f4ce5f250000000000000000501d221a00000000000000000101000050baf30d161500000e000000780500009d030000cc010000000000006e521f0800000000232168b10000000004000000ffffffff000000000000000000000000000000000000000000000000000000000000000000000000000000000000000000000000fdc11e8b00000000ffffffffffffffff0400000000000000ffffffff00000000000000000000000019000000f253680900000000b42068090000000004000000ffffffff00000000000000000000000000000000000000000000000000000000000000000000000000000000000000000000000071c01e8b00000000ffffffffffffffff0400000000000000ffffffff0000000000000000000000000080cf4401000000a896640218150000d0c3cc0f10c4cc0f0700000007000000010000000000000000000000000000000000000008000000000000010000000000e0d74400e0d7440f000000000000000000000000000000000000000000000000000000000000000000803f000000000000000098cf5f25a4cf5f25a4cf5f250000000000000000501d221a00000000000000000101000050baf30d171500000f000000aa050000bb030000e00100000400000096706b0900000000d02368100000000004000000ffffffff00000000000000000000000000000000000000000000000000000000000000000000000000000000000000000000000095c31e8b00000000ffffffffffffffff0400000000000000ffffffff000000000000000000000000000000001af0ee08000000005023683c0000000004000000ffffffff00000000000000000000000000000000000000000000000000000000000000000000000000000000000000000000000009c21e8b00000000ffffffffffffffff0400000000000000ffffffff00000000000000000000000000a0d14401000000</t>
  </si>
  <si>
    <t>#161|CarDef_AstonMartin_One77|4348454154454E47494E45030000005008F12A00000000E8170000a8966402191500005005cd0f5006cd0f000000000700000001000000000000000000000000000000000000000800000000000001000000000000b3440000b34401000000000000000000000000000000000000000000000000000000000000000000803f000000000400000048d15f2554d15f2554d15f250000000000000000101c221a00000000000000000101000090f5f30dffffffff010000005e010000e6000000730000000000000026864609000000006115687e0000000004000000ffffffff00000000000000000000000000000000000000000000000000000000000000000000000000000000000000000000000045f41e8b00000000ffffffffffffffff0400000000000000ffffffff00000000000000000000000019000000aa67680900000000ec1468090000000004000000ffffffff000000000000000000000000000000000000000000000000000000000000000000000000000000000000000000000000b9f41e8b00000000ffffffffffffffff0400000000000000ffffffff0000000000000000000000000000b34400000000a89664021a150000d0facc0f10fbcc0f000000000700000001000000000000000000000000000000000000000800000000000001000000000080b8440080b84402000000000000000000000000000000000000000000000000000000000000000000803f000000000400000068d25f2574d25f2574d25f250000000000000000101c221a00000000000000000101000090f5f30d1915000002000000c20100002701000096000000000000004e442609000000000a1768780000000004000000ffffffff000000000000000000000000000000000000000000000000000000000000000000000000000000000000000000000000ddf71e8b00000000ffffffffffffffff0400000000000000ffffffff00000000000000000000000019000000d265680900000000941668090000000004000000ffffffff00000000000000000000000000000000000000000000000000000000000000000000000000000000000000000000000051f61e8b00000000ffffffffffffffff0400000000000000ffffffff00000000000000000000000000e0b44400000000a89664021b15000010f6cc0f50f6cc0f000000000700000001000000000000000000000000000000000000000800000000000001000000000060ba440060ba4403000000000000000000000000000000000000000000000000000000000000000000803f000000000400000048d25f2554d25f2554d25f250000000000000000101c221a00000000000000000101000090f5f30d1a15000003000000580200008b010000c800000000000000f662150900000000b31168e10000000004000000ffffffff00000000000000000000000000000000000000000000000000000000000000000000000000000000000000000000000075f11e8b00000000ffffffffffffffff0400000000000000ffffffff000000000000000000000000190000007a626809000000003c1168090000000004000000ffffffff000000000000000000000000000000000000000000000000000000000000000000000000000000000000000000000000e9f11e8b00000000ffffffffffffffff0400000000000000ffffffff00000000000000000000000000c0b64401000000a89664021c15000010ffcc0fd0ffcc0f000000000700000001000000000000000000000000000000000000000800000000000001000000000060bc440060bc4404000000000000000000000000000000000000000000000000000000000000000000803f000000000200000098d25f25a4d25f25a4d25f250000000000000000101c221a00000000000000000101000090f5f30d1b15000004000000bc020000cc010000e6000000050000001e6b680900000000581028090000000004000000ffffffff0000000000000000000000000000000000000000000000000000000000000000000000000000000000000000000000000df31e8b00000000ffffffffffffffff0400000001000000ffffffff00000000000000000000000000000000e220f40900000000a01368eb0000000004000000ffffffff00000000000000000000000000000000000000000000000000000000000000000000000000000000000000000000000081f31e8b00000000ffffffffffffffff0400000000000000ffffffff00000000000000000000000000a0b84401000000a89664021d15000010f6cc0f90f6cc0f070000000700000001000000000000000000000000000000000000000800000000000001000000000000c2440000c24405000000000000000000000000000000000000000000000000000000000000000000803f0000000002000000a8d25f25b4d25f25b4d25f250000000000000000101c221a00000000000000000101000090f5f30d1c150000050000002003000012020000090100000000000086e1d30900000000c51268d50000000004000000ffffffff000000000000000000000000000000000000000000000000000000000000000000000000000000000000000000000000a5f21e8b00000000ffffffffffffffff0400000000000000ffffffff000000000000000000000000190000000a616809000000004c1268090000000004000000ffffffff00000000000000000000000000000000000000000000000000000000000000000000000000000000000000000000000019ed1e8b00000000ffffffffffffffff0400000000000000ffffffff0000000000000000000000000080ba4401000000a89664021e1500005011cd0fd011cd0f000000000700000001000000000000000000000000000000000000000800000000000001000000000020c1440020c14406000000000000000000000000000000000000000000000000000000000000000000803f000000000200000008d45f2514d45f2514d45f250000000000000000101c221a00000000000000000101000090f5f30d1d15000006000000b6030000710200003b010000000000002e1e8209000000006f0d685a0000000004000000ffffffff0000000000000000000000000000000000000000000000000000000000000000000000000000000000000000000000003dec1e8b00000000ffffffffffffffff0400000000000000ffffffff00000000000000000000000019000000b27f680900000000f40c68090000000004000000ffffffff000000000000000000000000000000000000000000000000000000000000000000000000000000000000000000000000b1ec1e8b00000000ffffffffffffffff0400000000000000ffffffff0000000000000000000000000060bc4401000000a89664021f15000050c6cc0fd0c6cc0f0000000007000000010000000000000000000000000000000000000008000000000000010000000000c0c34400c0c34407000000000000000000000000000000000000000000000000000000000000000000803f0000000002000000b8d35f25c4d35f25c4d35f250000000000000000101c221a00000000000000000101000090f5f30d1e150000070000001a040000b7020000590100000000000056dc610800000000180f68440000000004000000ffffffff000000000000000000000000000000000000000000000000000000000000000000000000000000000000000000000000d5ef1e8b00000000ffffffffffffffff0400000000000000ffffffff00000000000000000000000019000000da7d6809000000009c0e68090000000004000000ffffffff00000000000000000000000000000000000000000000000000000000000000000000000000000000000000000000000049ee1e8b00000000ffffffffffffffff0400000000000000ffffffff0000000000000000000000000000bf4401000000a896640220150000100ecd0f500ecd0f000000000700000001000000000000000000000000000000000000000800000000000001000000000080c6440080c64408000000000000000000000000000000000000000000000000000000000000000000803f000000000100000068d35f2574d35f2574d35f250000000000000000101c221a00000000000000000101000090f5f30d1f15000008000000b0040000160300008b01000005000000fe72680900000000b80928090000000004000000ffffffff0000000000000000000000000000000000000000000000000000000000000000000000000000000000000000000000006de91e8b00000000ffffffffffffffff040000000e000000ffffffff0000000000000000000000000000000042fa5008000000000d0968cd0000000004000000ffffffff000000000000000000000000000000000000000000000000000000000000000000000000000000000000000000000000e1e91e8b00000000ffffffffffffffff0400000000000000ffffffff00000000000000000000000000a0c14401000000a8966402211500005005cd0f1006cd0f060000000700000001000000000000000000000000000000000000000800000000000001000000000020c9440020c94409000000000000000000000000000000000000000000000000000000000000000000803f0000000001000000c8d35f25d4d35f25d4d35f250000000000000000101c221a00000000000000000101000090f5f30d2015000009000000140500005c030000ae0100000000000066bb3f08000000002a0868b70000000004000000ffffffff00000000000000000000000000000000000000000000000000000000000000000000000000000000000000000000000005eb1e8b00000000ffffffffffffffff0400000000000000ffffffff00000000000000000000000019000000ea78680900000000ac0b68090000000004000000ffffffff00000000000000000000000000000000000000000000000000000000000000000000000000000000000000000000000079eb1e8b00000000ffffffffffffffff0400000000000000ffffffff0000000000000000000000000040c44401000000a89664022215000050f3cc0f90f3cc0f0600000007000000010000000000000000000000000000000000000008000000000000010000000000e0ce4400e0ce440a000000000000000000000000000000000000000000000000000000000000000000803f000000000100000088d35f2594d35f2594d35f250000000000000000101c221a00000000000000000101000090f5f30d211500000a000000780500009d030000cc010000000000008e791f0800000000c30a68b10000000004000000ffffffff0000000000000000000000000000000000000000000000000000000000000000000000000000000000000000000000009dea1e8b00000000ffffffffffffffff0400000000000000ffffffff000000000000000000000000190000001279680900000000540a68090000000004000000ffffffff00000000000000000000000000000000000000000000000000000000000000000000000000000000000000000000000011e51e8b00000000ffffffffffffffff0400000000000000ffffffff00000000000000000000000000e0c64401000000a8966402231500005005cd0f9005cd0f070000000700000001000000000000000000000000000000000000000800000000000001000000000080cf440080cf440b000000000000000000000000000000000000000000000000000000000000000000803f000000000100000098d35f25a4d35f25a4d35f250000000000000000101c221a00000000000000000101000090f5f30d221500000b0000000e06000001040000fe010000000000003696cd08000000007d0568260000000004000000ffffffff00000000000000000000000000000000000000000000000000000000000000000000000000000000000000000000000035e41e8b00000000ffffffffffffffff0400000000000000ffffffff00000000000000000000000019000000ba77680900000000fc0468090000000004000000ffffffff000000000000000000000000000000000000000000000000000000000000000000000000000000000000000000000000a9e41e8b00000000ffffffffffffffff0400000000000000ffffffff0000000000000000000000000080c94401000000a89664022415000050f3cc0fd0f3cc0f060000000700000001000000000000000000000000000000000000000800000000000001000000000040d5440040d5440c000000000000000000000000000000000000000000000000000000000000000000803f000000000000000058d35f2564d35f2564d35f250000000000000000101c221a00000000000000000101000090f5f30d231500000c000000720600004204000021020000090000005ef46a09000000001807681d0000000004000000ffffffff000000000000000000000000000000000000000000000000000000000000000000000000000000000000000000000000cde71e8b00000000ffffffffffffffff0400000000000000ffffffff000000000000000000000000000000002254ad08000000006a0768200000000004000000ffffffff00000000000000000000000000000000000000000000000000000000000000000000000000000000000000000000000041e61e8b00000000ffffffffffffffff0400000000000000ffffffff0000000000000000000000000000cf4401000000a896640225150000100ecd0f900ecd0f0000000007000000010000000000000000000000000000000000000008000000000000010000000000e0da4400e0da440d000000000000000000000000000000000000000000000000000000000000000000803f000000000000000078d35f2584d35f2584d35f250000000000000000101c221a00000000000000000101000090f5f30d241500000d00000008070000a60400005302000000000000c6729c08000000008f0168a90000000004000000ffffffff00000000000000000000000000000000000000000000000000000000000000000000000000000000000000000000000065e11e8b00000000ffffffffffffffff0400000000000000ffffffff000000000000000000000000190000004a726809000000000c0168090000000004000000ffffffff000000000000000000000000000000000000000000000000000000000000000000000000000000000000000000000000d9e11e8b00000000ffffffffffffffff0400000000000000ffffffff0000000000000000000000000080d44401000000a89664022615000010c9cc0f50c9cc0f060000000700000001000000000000000000000000000000000000000800000000000001000000000080e0440080e0440e000000000000000000000000000000000000000000000000000000000000000000803f0000000000000000c8cf5f25d4cf5f25d4cf5f250000000000000000101c221a00000000000000000101000090f5f30d251500000e0000006c070000e704000071020000000000006e337b0b00000000380068930000000004000000ffffffff000000000000000000000000000000000000000000000000000000000000000000000000000000000000000000000000fde01e8b00000000ffffffffffffffff0400000000000000ffffffff00000000000000000000000019000000f270680900000000b40368090000000004000000ffffffff00000000000000000000000000000000000000000000000000000000000000000000000000000000000000000000000071e31e8b00000000ffffffffffffffff0400000000000000ffffffff0000000000000000000000000000da4401000000a89664022715000050c6cc0f90c6cc0f070000000700000001000000000000000000000000000000000000000800000000000001000000000000e6440000e6440f000000000000000000000000000000000000000000000000000000000000000000803f000000000000000068d05f2574d05f2574d05f250000000000000000101c221a00000000000000000101000090f5f30d261500000f000000d007000028050000940200000400000096516b0900000000d00268100000000004000000ffffffff00000000000000000000000000000000000000000000000000000000000000000000000000000000000000000000000095e21e8b00000000ffffffffffffffff0400000000000000ffffffff000000000000000000000000000000001af15a0b000000004d02689d0000000004000000ffffffff00000000000000000000000000000000000000000000000000000000000000000000000000000000000000000000000009dd1e8b00000000ffffffffffffffff0400000000000000ffffffff0000000000000000000000000040df4401000000</t>
  </si>
  <si>
    <t>#162|CarDef_2015_GTA_Spano|4348454154454E47494E450300000050A3F12A00000000E8170000a89664022815000010ffcc0f1000cd0f000000000700000001000000000000000000000000000000000000000800000000000001000000000000c1440000c14401000000000000000000000000000000000000000000000000000000000000000000803f000000000400000008d35f2514d35f2514d35f250000000000000000d01d221a00000000000000000101000090edf30dffffffff01000000fa000000a50000005500000000000000266d67090000000060be68740000000004000000ffffffff00000000000000000000000000000000000000000000000000000000000000000000000000000000000000000000000045591e8b00000000ffffffffffffffff0400000000000000ffffffff00000000000000000000000019000000aaca680900000000ecb968090000000004000000ffffffff000000000000000000000000000000000000000000000000000000000000000000000000000000000000000000000000b9591e8b00000000ffffffffffffffff0400000000000000ffffffff0000000000000000000000000000c14400000000a89664022915000050c6cc0f90c6cc0f000000000700000001000000000000000000000000000000000000000800000000000001000000000020c6440020c64402000000000000000000000000000000000000000000000000000000000000000000803f000000000400000018d35f2524d35f2524d35f250000000000000000d01d221a00000000000000000101000090edf30d2815000002000000fa000000a500000055000000000000004e6b67090000000008b868740000000004000000ffffffff000000000000000000000000000000000000000000000000000000000000000000000000000000000000000000000000dd581e8b00000000ffffffffffffffff0400000000000000ffffffff00000000000000000000000019000000d2c868090000000094bb68090000000004000000ffffffff000000000000000000000000000000000000000000000000000000000000000000000000000000000000000000000000515b1e8b00000000ffffffffffffffff0400000000000000ffffffff0000000000000000000000000040c24400000000a89664022a150000d0facc0f10fccc0f000000000700000001000000000000000000000000000000000000000800000000000001000000000060c7440060c74403000000000000000000000000000000000000000000000000000000000000000000803f0000000004000000a8d35f25b4d35f25b4d35f250000000000000000d01d221a00000000000000000101000090edf30d29150000030000002c010000c80000006400000000000000f689770900000000b0ba68f30000000004000000ffffffff000000000000000000000000000000000000000000000000000000000000000000000000000000000000000000000000755a1e8b00000000ffffffffffffffff0400000000000000ffffffff000000000000000000000000190000007ac96809000000003cba68090000000004000000ffffffff000000000000000000000000000000000000000000000000000000000000000000000000000000000000000000000000e95a1e8b00000000ffffffffffffffff0400000000000000ffffffff0000000000000000000000000080c34401000000a89664022b15000090c1cc0fd0c1cc0f0700000007000000010000000000000000000000000000000000000008000000000000010000000000a0c84400a0c84404000000000000000000000000000000000000000000000000000000000000000000803f0000000002000000d8d35f25e4d35f25e4d35f250000000000000000d01d221a00000000000000000101000090edf30d2a150000040000002c010000c800000064000000050000001ece68090000000058b528090000000004000000ffffffff0000000000000000000000000000000000000000000000000000000000000000000000000000000000000000000000000d541e8b00000000ffffffffffffffff0400000001000000ffffffff00000000000000000000000000000000e287770900000000a4b468f30000000004000000ffffffff00000000000000000000000000000000000000000000000000000000000000000000000000000000000000000000000081541e8b00000000ffffffffffffffff0400000000000000ffffffff00000000000000000000000000c0c44401000000a89664022c15000010ffcc0f90ffcc0f0700000007000000010000000000000000000000000000000000000008000000000000010000000000e0cd4400e0cd4405000000000000000000000000000000000000000000000000000000000000000000803f0000000002000000e8d35f25f4d35f25f4d35f250000000000000000d01d221a00000000000000000101000090edf30d2b150000050000005e010000e600000073000000000000008624460900000000c1b7687e0000000004000000ffffffff000000000000000000000000000000000000000000000000000000000000000000000000000000000000000000000000a5571e8b00000000ffffffffffffffff0400000000000000ffffffff000000000000000000000000190000000ac46809000000004cb768090000000004000000ffffffff00000000000000000000000000000000000000000000000000000000000000000000000000000000000000000000000019561e8b00000000ffffffffffffffff0400000000000000ffffffff0000000000000000000000000000c64401000000a89664022d1500005005cd0f5006cd0f070000000700000001000000000000000000000000000000000000000800000000000001000000000000cc440000cc4406000000000000000000000000000000000000000000000000000000000000000000803f0000000002000000a8d45f25b4d45f25b4d45f250000000000000000d01d221a00000000000000000101000090edf30d2c150000060000005e010000e600000073000000000000002e2546090000000069b6687e0000000004000000ffffffff0000000000000000000000000000000000000000000000000000000000000000000000000000000000000000000000003d511e8b00000000ffffffffffffffff0400000000000000ffffffff00000000000000000000000019000000b2c2680900000000f4b168090000000004000000ffffffff000000000000000000000000000000000000000000000000000000000000000000000000000000000000000000000000b1511e8b00000000ffffffffffffffff0400000000000000ffffffff0000000000000000000000000000c74401000000a89664022e150000d0facc0f10fbcc0f0000000007000000010000000000000000000000000000000000000008000000000000010000000000c0cd4400c0cd4407000000000000000000000000000000000000000000000000000000000000000000803f000000000200000038d45f2544d45f2544d45f250000000000000000d01d221a00000000000000000101000090edf30d2d1500000700000090010000090100008200000000000000564356090000000011b068fd0000000004000000ffffffff000000000000000000000000000000000000000000000000000000000000000000000000000000000000000000000000d5501e8b00000000ffffffffffffffff0400000000000000ffffffff00000000000000000000000019000000dac06809000000009cb368090000000004000000ffffffff00000000000000000000000000000000000000000000000000000000000000000000000000000000000000000000000049531e8b00000000ffffffffffffffff0400000000000000ffffffff00000000000000000000000000c0c84401000000a89664022f15000090c1cc0f10c2cc0f0600000007000000010000000000000000000000000000000000000008000000000000010000000000a0cf4400a0cf4408000000000000000000000000000000000000000000000000000000000000000000803f000000000100000078d45f2584d45f2584d45f250000000000000000d01d221a00000000000000000101000090edf30d2e1500000800000090010000090100008200000005000000fec9680900000000b8b228090000000004000000ffffffff0000000000000000000000000000000000000000000000000000000000000000000000000000000000000000000000006d521e8b00000000ffffffffffffffff040000000e000000ffffffff00000000000000000000000000000000424156090000000005b268fd0000000004000000ffffffff000000000000000000000000000000000000000000000000000000000000000000000000000000000000000000000000e1521e8b00000000ffffffffffffffff0400000000000000ffffffff0000000000000000000000000080ca4401000000a89664023015000010ffcc0f50ffcc0f000000000700000001000000000000000000000000000000000000000800000000000001000000000060d1440060d14409000000000000000000000000000000000000000000000000000000000000000000803f000000000100000008d55f2514d55f2514d55f250000000000000000d01d221a00000000000000000101000090edf30d2f15000009000000c201000027010000960000000000000066fe26090000000022ad68780000000004000000ffffffff000000000000000000000000000000000000000000000000000000000000000000000000000000000000000000000000054c1e8b00000000ffffffffffffffff0400000000000000ffffffff00000000000000000000000019000000eadf680900000000acac68090000000004000000ffffffff000000000000000000000000000000000000000000000000000000000000000000000000000000000000000000000000794c1e8b00000000ffffffffffffffff0400000000000000ffffffff0000000000000000000000000040cc4401000000a8966402311500005005cd0f1006cd0f060000000700000001000000000000000000000000000000000000000800000000000001000000000040d6440040d6440a000000000000000000000000000000000000000000000000000000000000000000803f0000000001000000c8d45f25d4d45f25d4d45f250000000000000000d01d221a00000000000000000101000090edf30d301500000a000000c20100002701000096000000000000008efc260900000000caaf68780000000004000000ffffffff0000000000000000000000000000000000000000000000000000000000000000000000000000000000000000000000009d4f1e8b00000000ffffffffffffffff0400000000000000ffffffff0000000000000000000000001900000012dc68090000000054af68090000000004000000ffffffff000000000000000000000000000000000000000000000000000000000000000000000000000000000000000000000000114e1e8b00000000ffffffffffffffff0400000000000000ffffffff0000000000000000000000000000ce4401000000a896640232150000d0c3cc0f10c4cc0f0000000007000000010000000000000000000000000000000000000008000000000000010000000000e0d54400e0d5440b000000000000000000000000000000000000000000000000000000000000000000803f0000000001000000b8d45f25c4d45f25c4d45f250000000000000000d01d221a00000000000000000101000090edf30d311500000b000000f40100004a010000a500000000000000361d35090000000072ae68e70000000004000000ffffffff00000000000000000000000000000000000000000000000000000000000000000000000000000000000000000000000035491e8b00000000ffffffffffffffff0400000000000000ffffffff00000000000000000000000019000000bada680900000000fca968090000000004000000ffffffff000000000000000000000000000000000000000000000000000000000000000000000000000000000000000000000000a9491e8b00000000ffffffffffffffff0400000000000000ffffffff00000000000000000000000000a0cf4401000000a896640233150000d0facc0fd0fbcc0f000000000700000001000000000000000000000000000000000000000800000000000001000000000060d9440060d9440c000000000000000000000000000000000000000000000000000000000000000000803f000000000000000088d45f2594d45f2594d45f250000000000000000d01d221a00000000000000000101000090edf30d321500000c000000f40100004a010000a5000000090000005ea368090000000018a8a80a0000000004000000ffffffff000000000000000000000000000000000000000000000000000000000000000000000000000000000000000000000000cd481e8b00000000ffffffffffffffff0400000000000000ffffffff00000000000000000000000000000000221b35090000000066a868e70000000004000000ffffffff000000000000000000000000000000000000000000000000000000000000000000000000000000000000000000000000414b1e8b00000000ffffffffffffffff0400000000000000ffffffff0000000000000000000000000000d34401000000a89664023415000010f6cc0f50f6cc0f0000000007000000010000000000000000000000000000000000000008000000000000010000000000c0dc4400c0dc440d000000000000000000000000000000000000000000000000000000000000000000803f000000000000000048d45f2554d45f2554d45f250000000000000000d01d221a00000000000000000101000090edf30d331500000d000000260200006d010000b400000000000000c6b905090000000083aa68620000000004000000ffffffff000000000000000000000000000000000000000000000000000000000000000000000000000000000000000000000000654a1e8b00000000ffffffffffffffff0400000000000000ffffffff000000000000000000000000190000004ad96809000000000caa68090000000004000000ffffffff000000000000000000000000000000000000000000000000000000000000000000000000000000000000000000000000d94a1e8b00000000ffffffffffffffff0400000000000000ffffffff0000000000000000000000000060d64401000000a896640235150000d0c3cc0f90c4cc0f070000000700000001000000000000000000000000000000000000000800000000000001000000000040e0440040e0440e000000000000000000000000000000000000000000000000000000000000000000803f000000000000000078d05f2584d05f2584d05f250000000000000000d01d221a00000000000000000101000090edf30d341500000e000000260200006d010000b4000000000000006eb60509000000002ba568620000000004000000ffffffff000000000000000000000000000000000000000000000000000000000000000000000000000000000000000000000000fd451e8b00000000ffffffffffffffff0400000000000000ffffffff00000000000000000000000019000000f2d7680900000000b4a468090000000004000000ffffffff00000000000000000000000000000000000000000000000000000000000000000000000000000000000000000000000071441e8b00000000ffffffffffffffff0400000000000000ffffffff00000000000000000000000000c0d94401000000a8966402361500005005cd0f9005cd0f0600000007000000010000000000000000000000000000000000000008000000000000010000000000e0e34400e0e3440f000000000000000000000000000000000000000000000000000000000000000000803f0000000000000000a8d05f25b4d05f25b4d05f250000000000000000d01d221a00000000000000000101000090edf30d351500000f000000580200008b010000c80000000400000096f46b0900000000d0a768100000000004000000ffffffff00000000000000000000000000000000000000000000000000000000000000000000000000000000000000000000000095471e8b00000000ffffffffffffffff0400000000000000ffffffff000000000000000000000000000000001ad41509000000005fa768e10000000004000000ffffffff00000000000000000000000000000000000000000000000000000000000000000000000000000000000000000000000009461e8b00000000ffffffffffffffff0400000000000000ffffffff0000000000000000000000000040dd4401000000</t>
  </si>
  <si>
    <t>#163|CarDef_Fenyr_Supersport|4348454154454E47494E45030000005046F12A00000000E8170000a89664023715000010f6cc0fd0f6cc0f000000000700000001000000000000000000000000000000000000000800000000000001000000000000cb440000cb4401000000000000000000000000000000000000000000000000000000000000000000803f000000000400000018d45f2524d45f2524d45f25000000000000000050de211a00000000000000000101000090aaa20dffffffff010000005e010000e6000000730000000000000026c8460900000000615b687e0000000004000000ffffffff00000000000000000000000000000000000000000000000000000000000000000000000000000000000000000000000045ba1e8b00000000ffffffffffffffff0400000000000000ffffffff00000000000000000000000019000000aa29680900000000ec5a68090000000004000000ffffffff000000000000000000000000000000000000000000000000000000000000000000000000000000000000000000000000b9ba1e8b00000000ffffffffffffffff0400000000000000ffffffff0000000000000000000000000000cb4400000000a89664023815000050f3cc0fd0f3cc0f000000000700000001000000000000000000000000000000000000000800000000000001000000000020d0440020d04402000000000000000000000000000000000000000000000000000000000000000000803f000000000400000038d35f2544d35f2544d35f25000000000000000050de211a00000000000000000101000090aaa20d3715000002000000c20100002701000096000000000000004e062609000000000a5568780000000004000000ffffffff000000000000000000000000000000000000000000000000000000000000000000000000000000000000000000000000ddb51e8b00000000ffffffffffffffff0400000000000000ffffffff00000000000000000000000019000000d227680900000000945468090000000004000000ffffffff00000000000000000000000000000000000000000000000000000000000000000000000000000000000000000000000051b41e8b00000000ffffffffffffffff0400000000000000ffffffff0000000000000000000000000000cc4400000000a89664023915000050cbcc0fd0cbcc0f000000000700000001000000000000000000000000000000000000000800000000000001000000000020d1440020d14403000000000000000000000000000000000000000000000000000000000000000000803f000000000400000048d35f2554d35f2554d35f25000000000000000050de211a00000000000000000101000090aaa20d3815000003000000580200008b010000c800000000000000f624150900000000b35768e10000000004000000ffffffff00000000000000000000000000000000000000000000000000000000000000000000000000000000000000000000000075b71e8b00000000ffffffffffffffff0400000000000000ffffffff000000000000000000000000190000007a246809000000003c5768090000000004000000ffffffff000000000000000000000000000000000000000000000000000000000000000000000000000000000000000000000000e9b71e8b00000000ffffffffffffffff0400000000000000ffffffff0000000000000000000000000000cd4401000000a89664023a15000010f6cc0f10f7cc0f000000000700000001000000000000000000000000000000000000000800000000000001000000000020d2440020d24404000000000000000000000000000000000000000000000000000000000000000000803f000000000200000068d45f2574d45f2574d45f25000000000000000050de211a00000000000000000101000090aaa20d3915000004000000bc020000cc010000e6000000050000001e2d680900000000585628090000000004000000ffffffff0000000000000000000000000000000000000000000000000000000000000000000000000000000000000000000000000db11e8b00000000ffffffffffffffff0400000001000000ffffffff00000000000000000000000000000000e262f40900000000a05168eb0000000004000000ffffffff00000000000000000000000000000000000000000000000000000000000000000000000000000000000000000000000081b11e8b00000000ffffffffffffffff0400000000000000ffffffff0000000000000000000000000000ce4401000000a89664023b15000010c9cc0f90c9cc0f000000000700000001000000000000000000000000000000000000000800000000000001000000000040d7440040d74405000000000000000000000000000000000000000000000000000000000000000000803f000000000200000098d45f25a4d45f25a4d45f25000000000000000050de211a00000000000000000101000090aaa20d3a150000050000002003000012020000090100000000000086a3d30900000000c55068d50000000004000000ffffffff000000000000000000000000000000000000000000000000000000000000000000000000000000000000000000000000a5b01e8b00000000ffffffffffffffff0400000000000000ffffffff000000000000000000000000190000000a236809000000004c5068090000000004000000ffffffff00000000000000000000000000000000000000000000000000000000000000000000000000000000000000000000000019b31e8b00000000ffffffffffffffff0400000000000000ffffffff0000000000000000000000000000cf4401000000a89664023c15000010ffcc0fd0ffcc0f000000000700000001000000000000000000000000000000000000000800000000000001000000000000d5440000d54406000000000000000000000000000000000000000000000000000000000000000000803f0000000002000000b8d55f25c4d55f25c4d55f25000000000000000050de211a00000000000000000101000090aaa20d3b15000006000000b6030000710200003b010000000000002e408209000000006f53685a0000000004000000ffffffff0000000000000000000000000000000000000000000000000000000000000000000000000000000000000000000000003db21e8b00000000ffffffffffffffff0400000000000000ffffffff00000000000000000000000019000000b221680900000000f45268090000000004000000ffffffff000000000000000000000000000000000000000000000000000000000000000000000000000000000000000000000000b1b21e8b00000000ffffffffffffffff0400000000000000ffffffff00000000000000000000000000c0cf4401000000a89664023d1500005005cd0f9005cd0f000000000700000001000000000000000000000000000000000000000800000000000001000000000060d6440060d64407000000000000000000000000000000000000000000000000000000000000000000803f000000000200000088d55f2594d55f2594d55f25000000000000000050de211a00000000000000000101000090aaa20d3c150000070000001a040000b70200005901000000000000569e610800000000184d68440000000004000000ffffffff000000000000000000000000000000000000000000000000000000000000000000000000000000000000000000000000d5ad1e8b00000000ffffffffffffffff0400000000000000ffffffff00000000000000000000000019000000da3f6809000000009c4c68090000000004000000ffffffff00000000000000000000000000000000000000000000000000000000000000000000000000000000000000000000000049ac1e8b00000000ffffffffffffffff0400000000000000ffffffff0000000000000000000000000020d14401000000a89664023e15000010facc0f50facc0f0700000007000000010000000000000000000000000000000000000008000000000000010000000000c0d74400c0d74408000000000000000000000000000000000000000000000000000000000000000000803f000000000100000038d55f2544d55f2544d55f25000000000000000050de211a00000000000000000101000090aaa20d3d15000008000000b0040000160300008b01000005000000fe34680900000000b84f28090000000004000000ffffffff0000000000000000000000000000000000000000000000000000000000000000000000000000000000000000000000006daf1e8b00000000ffffffffffffffff040000000e000000ffffffff0000000000000000000000000000000042bc5008000000000d4f68cd0000000004000000ffffffff000000000000000000000000000000000000000000000000000000000000000000000000000000000000000000000000e1af1e8b00000000ffffffffffffffff0400000000000000ffffffff0000000000000000000000000080d24401000000a89664023f150000d0c3cc0f90c4cc0f000000000700000001000000000000000000000000000000000000000800000000000001000000000020d9440020d94409000000000000000000000000000000000000000000000000000000000000000000803f0000000001000000e8d55f25f4d55f25f4d55f25000000000000000050de211a00000000000000000101000090aaa20d3e15000009000000140500005c030000ae0100000000000066fd3f08000000002a4e68b70000000004000000ffffffff00000000000000000000000000000000000000000000000000000000000000000000000000000000000000000000000005a91e8b00000000ffffffffffffffff0400000000000000ffffffff00000000000000000000000019000000ea3a680900000000ac4968090000000004000000ffffffff00000000000000000000000000000000000000000000000000000000000000000000000000000000000000000000000079a91e8b00000000ffffffffffffffff0400000000000000ffffffff00000000000000000000000000e0d34401000000a896640240150000d0facc0f90fbcc0f0600000007000000010000000000000000000000000000000000000008000000000000010000000000c0dd4400c0dd440a000000000000000000000000000000000000000000000000000000000000000000803f0000000001000000c8d55f25d4d55f25d4d55f25000000000000000050de211a00000000000000000101000090aaa20d3f1500000a000000780500009d030000cc010000000000008e3b1f0800000000c34868b10000000004000000ffffffff0000000000000000000000000000000000000000000000000000000000000000000000000000000000000000000000009da81e8b00000000ffffffffffffffff0400000000000000ffffffff00000000000000000000000019000000123b680900000000544868090000000004000000ffffffff00000000000000000000000000000000000000000000000000000000000000000000000000000000000000000000000011ab1e8b00000000ffffffffffffffff0400000000000000ffffffff0000000000000000000000000040d54401000000a89664024115000010facc0f90facc0f0700000007000000010000000000000000000000000000000000000008000000000000010000000000c0dc4400c0dc440b000000000000000000000000000000000000000000000000000000000000000000803f0000000001000000d8d55f25e4d55f25e4d55f25000000000000000050de211a00000000000000000101000090aaa20d401500000b0000000e06000001040000fe0100000000000036d8cd08000000007d4b68260000000004000000ffffffff00000000000000000000000000000000000000000000000000000000000000000000000000000000000000000000000035aa1e8b00000000ffffffffffffffff0400000000000000ffffffff00000000000000000000000019000000ba39680900000000fc4a68090000000004000000ffffffff000000000000000000000000000000000000000000000000000000000000000000000000000000000000000000000000a9aa1e8b00000000ffffffffffffffff0400000000000000ffffffff0000000000000000000000000060d64401000000a896640242150000d0facc0f10fbcc0f070000000700000001000000000000000000000000000000000000000800000000000001000000000080df440080df440c000000000000000000000000000000000000000000000000000000000000000000803f000000000000000018d65f2524d65f2524d65f25000000000000000050de211a00000000000000000101000090aaa20d411500000c000000720600004204000021020000090000005eae6b09000000001845a8150000000004000000ffffffff000000000000000000000000000000000000000000000000000000000000000000000000000000000000000000000000cda51e8b00000000ffffffffffffffff0400000000000000ffffffff000000000000000000000000000000002216ad08000000006a4568200000000004000000ffffffff00000000000000000000000000000000000000000000000000000000000000000000000000000000000000000000000041a41e8b00000000ffffffffffffffff0400000000000000ffffffff0000000000000000000000000000d94401000000a89664024315000050c6cc0f90c6cc0f060000000700000001000000000000000000000000000000000000000800000000000001000000000040e2440040e2440d000000000000000000000000000000000000000000000000000000000000000000803f000000000000000028d55f2534d55f2534d55f25000000000000000050de211a00000000000000000101000090aaa20d421500000d00000008070000a60400005302000000000000c6349c08000000008f4768a90000000004000000ffffffff00000000000000000000000000000000000000000000000000000000000000000000000000000000000000000000000065a71e8b00000000ffffffffffffffff0400000000000000ffffffff000000000000000000000000190000004a346809000000000c4768090000000004000000ffffffff000000000000000000000000000000000000000000000000000000000000000000000000000000000000000000000000d9a71e8b00000000ffffffffffffffff0400000000000000ffffffff00000000000000000000000000a0db4401000000a8966402441500005005cd0fd005cd0f0000000007000000010000000000000000000000000000000000000008000000000000010000000000e0e44400e0e4440e000000000000000000000000000000000000000000000000000000000000000000803f0000000000000000a8d15f25b4d15f25b4d15f25000000000000000050de211a00000000000000000101000090aaa20d431500000e0000006c070000e704000071020000000000006e757b0b00000000384668930000000004000000ffffffff000000000000000000000000000000000000000000000000000000000000000000000000000000000000000000000000fda61e8b00000000ffffffffffffffff0400000000000000ffffffff00000000000000000000000019000000f232680900000000b44168090000000004000000ffffffff00000000000000000000000000000000000000000000000000000000000000000000000000000000000000000000000071a11e8b00000000ffffffffffffffff0400000000000000ffffffff0000000000000000000000000040de4401000000a8966402451500005011cd0fd011cd0f0600000007000000010000000000000000000000000000000000000008000000000000010000000000a0e74400a0e7440f000000000000000000000000000000000000000000000000000000000000000000803f000000000000000028d15f2534d15f2534d15f25000000000000000050de211a00000000000000000101000090aaa20d441500000f000000d007000028050000940200000400000096136b0900000000d04068100000000004000000ffffffff00000000000000000000000000000000000000000000000000000000000000000000000000000000000000000000000095a01e8b00000000ffffffffffffffff0400000000000000ffffffff000000000000000000000000000000001ab35a0b000000004d40689d0000000004000000ffffffff00000000000000000000000000000000000000000000000000000000000000000000000000000000000000000000000009a31e8b00000000ffffffffffffffff0400000000000000ffffffff00000000000000000000000000e0e04401000000</t>
  </si>
  <si>
    <t>#164|CarDef_AlfaRomeo_Quadrifoglio|4348454154454E47494E450300000050C2F12A00000000E8170000a896640246150000100ecd0fd00ecd0f0000000007000000010000000000000000000000000000000000000008000000000000010000000000c07a4400c07a4401000000000000000000000000000000000000000000000000000000000000000000803f0000000004000000d8d45f25e4d45f25e4d45f25000000000000000010e0211a00000000000000000101000090f0f30dffffffff01000000fa000000a50000005500000000000000260c67090000000060df68740000000004000000ffffffff000000000000000000000000000000000000000000000000000000000000000000000000000000000000000000000000453e1e8b00000000ffffffffffffffff0400000000000000ffffffff00000000000000000000000019000000aaad680900000000ecde68090000000004000000ffffffff000000000000000000000000000000000000000000000000000000000000000000000000000000000000000000000000b93e1e8b00000000ffffffffffffffff0400000000000000ffffffff00000000000000000000000000c07a4400000000a896640247150000d0facc0f90fbcc0f0000000007000000010000000000000000000000000000000000000008000000000000010000000000a0814400a0814402000000000000000000000000000000000000000000000000000000000000000000803f0000000004000000f8d45f2504d55f2504d55f25000000000000000010e0211a00000000000000000101000090f0f30d4615000002000000fa000000a500000055000000000000004e0a67090000000008d968740000000004000000ffffffff000000000000000000000000000000000000000000000000000000000000000000000000000000000000000000000000dd391e8b00000000ffffffffffffffff0400000000000000ffffffff00000000000000000000000019000000d2ab68090000000094d868090000000004000000ffffffff00000000000000000000000000000000000000000000000000000000000000000000000000000000000000000000000051381e8b00000000ffffffffffffffff0400000000000000ffffffff00000000000000000000000000407e4400000000a89664024815000090c1cc0fd0c1cc0f00000000070000000100000000000000000000000000000000000000080000000000000100000000008083440080834403000000000000000000000000000000000000000000000000000000000000000000803f000000000400000028d45f2534d45f2534d45f25000000000000000010e0211a00000000000000000101000090f0f30d4715000003000000fa000000a50000005500000000000000f608670900000000b0db68740000000004000000ffffffff000000000000000000000000000000000000000000000000000000000000000000000000000000000000000000000000753b1e8b00000000ffffffffffffffff0400000000000000ffffffff000000000000000000000000190000007aa86809000000003cdb68090000000004000000ffffffff000000000000000000000000000000000000000000000000000000000000000000000000000000000000000000000000e93b1e8b00000000ffffffffffffffff0400000000000000ffffffff00000000000000000000000000e0804401000000a89664024915000050f7cc0f90f7cc0f00000000070000000100000000000000000000000000000000000000080000000000000100000000004085440040854404000000000000000000000000000000000000000000000000000000000000000000803f000000000200000058d45f2564d45f2564d45f25000000000000000010e0211a00000000000000000101000090f0f30d4815000004000000fa000000a500000055000000050000001ea168090000000058da28090000000004000000ffffffff0000000000000000000000000000000000000000000000000000000000000000000000000000000000000000000000000d351e8b00000000ffffffffffffffff0400000002000000ffffffff00000000000000000000000000000000e206670900000000a4d568740000000004000000ffffffff00000000000000000000000000000000000000000000000000000000000000000000000000000000000000000000000081351e8b00000000ffffffffffffffff0400000000000000ffffffff00000000000000000000000000a0824401000000a89664024a150000d0c3cc0f10c4cc0f0700000007000000010000000000000000000000000000000000000008000000000000010000000000a0894400a0894405000000000000000000000000000000000000000000000000000000000000000000803f000000000200000078d55f2584d55f2584d55f25000000000000000010e0211a00000000000000000101000090f0f30d49150000050000002c010000c8000000640000000000000086e7770900000000c0d468f30000000004000000ffffffff000000000000000000000000000000000000000000000000000000000000000000000000000000000000000000000000a5341e8b00000000ffffffffffffffff0400000000000000ffffffff000000000000000000000000190000000aa76809000000004cd468090000000004000000ffffffff00000000000000000000000000000000000000000000000000000000000000000000000000000000000000000000000019371e8b00000000ffffffffffffffff0400000000000000ffffffff0000000000000000000000000060844401000000a89664024b15000010facc0f90facc0f00000000070000000100000000000000000000000000000000000000080000000000000100000000006089440060894406000000000000000000000000000000000000000000000000000000000000000000803f000000000200000098d55f25a4d55f25a4d55f25000000000000000010e0211a00000000000000000101000090f0f30d4a150000060000002c010000c800000064000000000000002ee477090000000068d768f30000000004000000ffffffff0000000000000000000000000000000000000000000000000000000000000000000000000000000000000000000000003d361e8b00000000ffffffffffffffff0400000000000000ffffffff00000000000000000000000019000000b2a5680900000000f4d668090000000004000000ffffffff000000000000000000000000000000000000000000000000000000000000000000000000000000000000000000000000b1361e8b00000000ffffffffffffffff0400000000000000ffffffff0000000000000000000000000000864401000000a89664024c15000010f6cc0fd0f6cc0f0000000007000000010000000000000000000000000000000000000008000000000000010000000000e08b4400e08b4407000000000000000000000000000000000000000000000000000000000000000000803f000000000200000048d65f2554d65f2554d65f25000000000000000010e0211a00000000000000000101000090f0f30d4b150000070000002c010000c8000000640000000000000056e277090000000010d168f30000000004000000ffffffff000000000000000000000000000000000000000000000000000000000000000000000000000000000000000000000000d5311e8b00000000ffffffffffffffff0400000000000000ffffffff00000000000000000000000019000000daa36809000000009cd068090000000004000000ffffffff00000000000000000000000000000000000000000000000000000000000000000000000000000000000000000000000049301e8b00000000ffffffffffffffff0400000000000000ffffffff0000000000000000000000000080884401000000a89664024d1500005005cd0f1006cd0f0000000007000000010000000000000000000000000000000000000008000000000000010000000000808e4400808e4408000000000000000000000000000000000000000000000000000000000000000000803f000000000100000058d65f2564d65f2564d65f25000000000000000010e0211a00000000000000000101000090f0f30d4c150000080000002c010000c80000006400000005000000fea8680900000000b8d328090000000004000000ffffffff0000000000000000000000000000000000000000000000000000000000000000000000000000000000000000000000006d331e8b00000000ffffffffffffffff040000000c000000ffffffff0000000000000000000000000000000042e077090000000004d368f30000000004000000ffffffff000000000000000000000000000000000000000000000000000000000000000000000000000000000000000000000000e1331e8b00000000ffffffffffffffff0400000000000000ffffffff00000000000000000000000000008b4401000000a89664024e1500001009cd0f5009cd0f06000000070000000100000000000000000000000000000000000000080000000000000100000000000091440000914409000000000000000000000000000000000000000000000000000000000000000000803f000000000100000098d65f25a4d65f25a4d65f25000000000000000010e0211a00000000000000000101000090f0f30d4d150000090000005e010000e60000007300000000000000664146090000000021d2687e0000000004000000ffffffff000000000000000000000000000000000000000000000000000000000000000000000000000000000000000000000000052d1e8b00000000ffffffffffffffff0400000000000000ffffffff00000000000000000000000019000000eabe680900000000accd68090000000004000000ffffffff000000000000000000000000000000000000000000000000000000000000000000000000000000000000000000000000792d1e8b00000000ffffffffffffffff0400000000000000ffffffff00000000000000000000000000808d4401000000a89664024f150000100ecd0f900ecd0f0600000007000000010000000000000000000000000000000000000008000000000000010000000000c0954400c095440a000000000000000000000000000000000000000000000000000000000000000000803f000000000100000008d75f2514d75f2514d75f25000000000000000010e0211a00000000000000000101000090f0f30d4e1500000a0000005e010000e600000073000000000000008e5f460900000000c9cc687e0000000004000000ffffffff0000000000000000000000000000000000000000000000000000000000000000000000000000000000000000000000009d2c1e8b00000000ffffffffffffffff0400000000000000ffffffff0000000000000000000000001900000012bf68090000000054cc68090000000004000000ffffffff000000000000000000000000000000000000000000000000000000000000000000000000000000000000000000000000112f1e8b00000000ffffffffffffffff0400000000000000ffffffff0000000000000000000000000000904401000000a89664025015000050f3cc0fd0f3cc0f0000000007000000010000000000000000000000000000000000000008000000000000010000000000c0964400c096440b000000000000000000000000000000000000000000000000000000000000000000803f000000000100000068d65f2574d65f2574d65f25000000000000000010e0211a00000000000000000101000090f0f30d4f1500000b0000005e010000e60000007300000000000000365c46090000000071cf687e0000000004000000ffffffff000000000000000000000000000000000000000000000000000000000000000000000000000000000000000000000000352e1e8b00000000ffffffffffffffff0400000000000000ffffffff00000000000000000000000019000000babd680900000000fcce68090000000004000000ffffffff000000000000000000000000000000000000000000000000000000000000000000000000000000000000000000000000a92e1e8b00000000ffffffffffffffff0400000000000000ffffffff0000000000000000000000000060924401000000a8966402511500005011cd0f9011cd0f0600000007000000010000000000000000000000000000000000000008000000000000010000000000c09b4400c09b440c000000000000000000000000000000000000000000000000000000000000000000803f000000000000000078d65f2584d65f2584d65f25000000000000000010e0211a00000000000000000101000090f0f30d501500000c0000005e010000e600000073000000090000005eea68090000000018c9e80b0000000004000000ffffffff000000000000000000000000000000000000000000000000000000000000000000000000000000000000000000000000cd291e8b00000000ffffffffffffffff0400000000000000ffffffff00000000000000000000000000000000225a46090000000065c9687e0000000004000000ffffffff00000000000000000000000000000000000000000000000000000000000000000000000000000000000000000000000041281e8b00000000ffffffffffffffff0400000000000000ffffffff0000000000000000000000000040974401000000a896640252150000d001cd0f1002cd0f0700000007000000010000000000000000000000000000000000000008000000000000010000000000c0a04400c0a0440d000000000000000000000000000000000000000000000000000000000000000000803f0000000000000000a8d65f25b4d65f25b4d65f25000000000000000010e0211a00000000000000000101000090f0f30d511500000d00000090010000090100008200000000000000c63856090000000081cb68fd0000000004000000ffffffff000000000000000000000000000000000000000000000000000000000000000000000000000000000000000000000000652b1e8b00000000ffffffffffffffff0400000000000000ffffffff000000000000000000000000190000004ab86809000000000ccb68090000000004000000ffffffff000000000000000000000000000000000000000000000000000000000000000000000000000000000000000000000000d92b1e8b00000000ffffffffffffffff0400000000000000ffffffff00000000000000000000000000209c4401000000a89664025315000050f7cc0fd0f7cc0f0000000007000000010000000000000000000000000000000000000008000000000000010000000000e0a54400e0a5440e000000000000000000000000000000000000000000000000000000000000000000803f000000000000000058d15f2564d15f2564d15f25000000000000000010e0211a00000000000000000101000090f0f30d521500000e000000900100000901000082000000000000006e3956090000000029ca68fd0000000004000000ffffffff000000000000000000000000000000000000000000000000000000000000000000000000000000000000000000000000fd2a1e8b00000000ffffffffffffffff0400000000000000ffffffff00000000000000000000000019000000f2b6680900000000b4c568090000000004000000ffffffff00000000000000000000000000000000000000000000000000000000000000000000000000000000000000000000000071251e8b00000000ffffffffffffffff0400000000000000ffffffff0000000000000000000000000000a14401000000a8966402541500005005cd0f5006cd0f0600000007000000010000000000000000000000000000000000000008000000000000010000000000c0aa4400c0aa440f000000000000000000000000000000000000000000000000000000000000000000803f0000000000000000b8d25f25c4d25f25c4d25f25000000000000000010e0211a00000000000000000101000090f0f30d531500000f000000900100000901000082000000040000009627690900000000d0c4e8050000000004000000ffffffff00000000000000000000000000000000000000000000000000000000000000000000000000000000000000000000000095241e8b00000000ffffffffffffffff0400000000000000ffffffff000000000000000000000000000000001a375609000000005dc468fd0000000004000000ffffffff00000000000000000000000000000000000000000000000000000000000000000000000000000000000000000000000009271e8b00000000ffffffffffffffff0400000000000000ffffffff00000000000000000000000000c0a54401000000</t>
  </si>
  <si>
    <t>#165|CarDef_Mercedes_CLA_Racing|4348454154454E47494E45030000005065F12A00000000E8170000a89664025515000050f3cc0f90f3cc0f0000000007000000010000000000000000000000000000000000000008000000000000010000000000a0a34400a0a34401000000000000000000000000000000000000000000000000000000000000000000803f000000000400000048d55f2554d55f2554d55f25000000000000000090e0211a000000000000000001010000b8f2e706ffffffff01000000fa000000a5000000550000000000000026ab670900000000607868740000000004000000ffffffff000000000000000000000000000000000000000000000000000000000000000000000000000000000000000000000000459b1e8b00000000ffffffffffffffff0400000000000000ffffffff00000000000000000000000019000000aa08680900000000ec7b68090000000004000000ffffffff000000000000000000000000000000000000000000000000000000000000000000000000000000000000000000000000b99b1e8b00000000ffffffffffffffff0400000000000000ffffffff00000000000000000000000000a0a34400000000a896640256150000d0c3cc0f10c4cc0f000000000700000001000000000000000000000000000000000000000800000000000001000000000040a8440040a84402000000000000000000000000000000000000000000000000000000000000000000803f000000000400000058d55f2564d55f2564d55f25000000000000000090e0211a000000000000000001010000b8f2e70655150000020000002c010000c800000064000000000000004e49770900000000087a68f30000000004000000ffffffff000000000000000000000000000000000000000000000000000000000000000000000000000000000000000000000000dd9a1e8b00000000ffffffffffffffff0400000000000000ffffffff00000000000000000000000019000000d206680900000000947568090000000004000000ffffffff00000000000000000000000000000000000000000000000000000000000000000000000000000000000000000000000051951e8b00000000ffffffffffffffff0400000000000000ffffffff0000000000000000000000000000a54400000000a896640257150000d0facc0f50fccc0f0000000007000000010000000000000000000000000000000000000008000000000000010000000000c0a94400c0a94403000000000000000000000000000000000000000000000000000000000000000000803f000000000400000008d65f2514d65f2514d65f25000000000000000090e0211a000000000000000001010000b8f2e70656150000030000005e010000e60000007300000000000000f6e7460900000000b174687e0000000004000000ffffffff00000000000000000000000000000000000000000000000000000000000000000000000000000000000000000000000075941e8b00000000ffffffffffffffff0400000000000000ffffffff000000000000000000000000190000007a076809000000003c7468090000000004000000ffffffff000000000000000000000000000000000000000000000000000000000000000000000000000000000000000000000000e9941e8b00000000ffffffffffffffff0400000000000000ffffffff0000000000000000000000000060a64401000000a89664025815000010f6cc0f50f6cc0f000000000700000001000000000000000000000000000000000000000800000000000001000000000020ab440020ab4404000000000000000000000000000000000000000000000000000000000000000000803f000000000200000068d55f2574d55f2574d55f25000000000000000090e0211a000000000000000001010000b8f2e7065715000004000000900100000901000082000000050000001e0c680900000000587728090000000004000000ffffffff0000000000000000000000000000000000000000000000000000000000000000000000000000000000000000000000000d961e8b00000000ffffffffffffffff0400000002000000ffffffff00000000000000000000000000000000e285560900000000a57668fd0000000004000000ffffffff00000000000000000000000000000000000000000000000000000000000000000000000000000000000000000000000081961e8b00000000ffffffffffffffff0400000000000000ffffffff00000000000000000000000000c0a74401000000a8966402591500005005cd0f9005cd0f0000000007000000010000000000000000000000000000000000000008000000000000010000000000e0af4400e0af4405000000000000000000000000000000000000000000000000000000000000000000803f0000000002000000c8d65f25d4d65f25d4d65f25000000000000000090e0211a000000000000000001010000b8f2e7065815000005000000c20100002701000096000000000000008622260900000000c27168780000000004000000ffffffff000000000000000000000000000000000000000000000000000000000000000000000000000000000000000000000000a5911e8b00000000ffffffffffffffff0400000000000000ffffffff000000000000000000000000190000000a026809000000004c7168090000000004000000ffffffff00000000000000000000000000000000000000000000000000000000000000000000000000000000000000000000000019901e8b00000000ffffffffffffffff0400000000000000ffffffff0000000000000000000000000020a94401000000a89664025a15000050f7cc0f90f7cc0f000000000700000001000000000000000000000000000000000000000800000000000001000000000000af440000af4406000000000000000000000000000000000000000000000000000000000000000000803f0000000002000000e8d65f25f4d65f25f4d65f25000000000000000090e0211a000000000000000001010000b8f2e7065915000006000000c20100002701000096000000000000002e232609000000006a7068780000000004000000ffffffff0000000000000000000000000000000000000000000000000000000000000000000000000000000000000000000000003d931e8b00000000ffffffffffffffff0400000000000000ffffffff00000000000000000000000019000000b200680900000000f47368090000000004000000ffffffff000000000000000000000000000000000000000000000000000000000000000000000000000000000000000000000000b1931e8b00000000ffffffffffffffff0400000000000000ffffffff00000000000000000000000000c0aa4401000000a89664025b150000d0c3cc0f90c4cc0f070000000700000001000000000000000000000000000000000000000800000000000001000000000020b1440020b14407000000000000000000000000000000000000000000000000000000000000000000803f0000000002000000f8d65f2504d75f2504d75f25000000000000000090e0211a000000000000000001010000b8f2e7065a15000007000000f40100004a010000a50000000000000056c1350900000000127268e70000000004000000ffffffff000000000000000000000000000000000000000000000000000000000000000000000000000000000000000000000000d5921e8b00000000ffffffffffffffff0400000000000000ffffffff00000000000000000000000019000000da1e6809000000009c6d68090000000004000000ffffffff000000000000000000000000000000000000000000000000000000000000000000000000000000000000000000000000498d1e8b00000000ffffffffffffffff0400000000000000ffffffff00000000000000000000000000c0ac4401000000a89664025c1500001009cd0f5009cd0f060000000700000001000000000000000000000000000000000000000800000000000001000000000020b3440020b34408000000000000000000000000000000000000000000000000000000000000000000803f0000000001000000c8d75f25d4d75f25d4d75f25000000000000000090e0211a000000000000000001010000b8f2e7065b15000008000000260200006d010000b400000005000000fe17680900000000b86c28090000000004000000ffffffff0000000000000000000000000000000000000000000000000000000000000000000000000000000000000000000000006d8c1e8b00000000ffffffffffffffff040000000e000000ffffffff00000000000000000000000000000000427f050900000000076c68620000000004000000ffffffff000000000000000000000000000000000000000000000000000000000000000000000000000000000000000000000000e18c1e8b00000000ffffffffffffffff0400000000000000ffffffff00000000000000000000000000c0ae4401000000a89664025d15000050c6cc0f90c6cc0f000000000700000001000000000000000000000000000000000000000800000000000001000000000020b5440020b54409000000000000000000000000000000000000000000000000000000000000000000803f000000000100000058d75f2564d75f2564d75f25000000000000000090e0211a000000000000000001010000b8f2e7065c15000009000000580200008b010000c800000000000000661c150900000000236f68e10000000004000000ffffffff000000000000000000000000000000000000000000000000000000000000000000000000000000000000000000000000058e1e8b00000000ffffffffffffffff0400000000000000ffffffff00000000000000000000000019000000ea1d680900000000ac6e68090000000004000000ffffffff000000000000000000000000000000000000000000000000000000000000000000000000000000000000000000000000798e1e8b00000000ffffffffffffffff0400000000000000ffffffff00000000000000000000000000c0b04401000000a89664025e150000d001cd0f1002cd0f0600000007000000010000000000000000000000000000000000000008000000000000010000000000e0b94400e0b9440a000000000000000000000000000000000000000000000000000000000000000000803f000000000100000038d75f2544d75f2544d75f25000000000000000090e0211a000000000000000001010000b8f2e7065d1500000a0000008a020000ae010000d7000000000000008ebae40900000000cc69686c0000000004000000ffffffff0000000000000000000000000000000000000000000000000000000000000000000000000000000000000000000000009d891e8b00000000ffffffffffffffff0400000000000000ffffffff00000000000000000000000019000000121a680900000000546968090000000004000000ffffffff00000000000000000000000000000000000000000000000000000000000000000000000000000000000000000000000011881e8b00000000ffffffffffffffff0400000000000000ffffffff00000000000000000000000000c0b24401000000a89664025f15000090c1cc0fd0c1cc0f070000000700000001000000000000000000000000000000000000000800000000000001000000000060ba440060ba440b000000000000000000000000000000000000000000000000000000000000000000803f000000000100000028d75f2534d75f2534d75f25000000000000000090e0211a000000000000000001010000b8f2e7065e1500000b000000bc020000cc010000e600000000000000365bf40900000000746868eb0000000004000000ffffffff000000000000000000000000000000000000000000000000000000000000000000000000000000000000000000000000358b1e8b00000000ffffffffffffffff0400000000000000ffffffff00000000000000000000000019000000ba18680900000000fc6b68090000000004000000ffffffff000000000000000000000000000000000000000000000000000000000000000000000000000000000000000000000000a98b1e8b00000000ffffffffffffffff0400000000000000ffffffff0000000000000000000000000000b54401000000a89664026015000010facc0f90facc0f060000000700000001000000000000000000000000000000000000000800000000000001000000000080be440080be440c000000000000000000000000000000000000000000000000000000000000000000803f000000000000000078d75f2584d75f2584d75f25000000000000000090e0211a000000000000000001010000b8f2e7065f1500000c000000bc020000cc010000e6000000090000005ed1680900000000186a280f0000000004000000ffffffff000000000000000000000000000000000000000000000000000000000000000000000000000000000000000000000000cd8a1e8b00000000ffffffffffffffff0400000000000000ffffffff000000000000000000000000000000002259f40900000000606a68eb0000000004000000ffffffff00000000000000000000000000000000000000000000000000000000000000000000000000000000000000000000000041851e8b00000000ffffffffffffffff0400000000000000ffffffff0000000000000000000000000000b94401000000a896640261150000d0c3cc0f50c4cc0f0600000007000000010000000000000000000000000000000000000008000000000000010000000000a0c24400a0c2440d000000000000000000000000000000000000000000000000000000000000000000803f0000000000000000a8d75f25b4d75f25b4d75f25000000000000000090e0211a000000000000000001010000b8f2e706601500000d000000ee020000ef010000fa00000000000000c6f7c30900000000856468560000000004000000ffffffff00000000000000000000000000000000000000000000000000000000000000000000000000000000000000000000000065841e8b00000000ffffffffffffffff0400000000000000ffffffff000000000000000000000000190000004a176809000000000c6468090000000004000000ffffffff000000000000000000000000000000000000000000000000000000000000000000000000000000000000000000000000d9841e8b00000000ffffffffffffffff0400000000000000ffffffff0000000000000000000000000000bd4401000000a89664026215000050c6cc0fd0c6cc0f0000000007000000010000000000000000000000000000000000000008000000000000010000000000c0c64400c0c6440e000000000000000000000000000000000000000000000000000000000000000000803f0000000000000000e8d25f25f4d25f25f4d25f25000000000000000090e0211a000000000000000001010000b8f2e706611500000e000000200300001202000009010000000000006e94d309000000002d6768d50000000004000000ffffffff000000000000000000000000000000000000000000000000000000000000000000000000000000000000000000000000fd871e8b00000000ffffffffffffffff0400000000000000ffffffff00000000000000000000000019000000f215680900000000b46668090000000004000000ffffffff00000000000000000000000000000000000000000000000000000000000000000000000000000000000000000000000071861e8b00000000ffffffffffffffff0400000000000000ffffffff0000000000000000000000000000c14401000000a89664026315000010f6cc0f10f7cc0f070000000700000001000000000000000000000000000000000000000800000000000001000000000000cb440000cb440f000000000000000000000000000000000000000000000000000000000000000000803f0000000000000000f8d35f2504d45f2504d45f25000000000000000090e0211a000000000000000001010000b8f2e706621500000f0000005203000030020000180100000400000096326b0900000000d06168100000000004000000ffffffff00000000000000000000000000000000000000000000000000000000000000000000000000000000000000000000000095811e8b00000000ffffffffffffffff0400000000000000ffffffff000000000000000000000000000000001a32a309000000005a6168500000000004000000ffffffff00000000000000000000000000000000000000000000000000000000000000000000000000000000000000000000000009801e8b00000000ffffffffffffffff0400000000000000ffffffff0000000000000000000000000020c54401000000</t>
  </si>
  <si>
    <t>#166|CarDef_Falcon_F7|4348454154454E47494E45030000005084F12A00000000E8170000a89664026415000050f3cc0fd0f3cc0f000000000700000001000000000000000000000000000000000000000800000000000001000000000000a8440000a84401000000000000000000000000000000000000000000000000000000000000000000803f000000000400000018d75f2524d75f2524d75f2500000000000000009013221a000000000000000001010000d0a9a20dffffffff010000002c010000c8000000640000000000000026aa770900000000609968f30000000004000000ffffffff00000000000000000000000000000000000000000000000000000000000000000000000000000000000000000000000045781e8b00000000ffffffffffffffff0400000000000000ffffffff00000000000000000000000019000000aaeb680900000000ec9868090000000004000000ffffffff000000000000000000000000000000000000000000000000000000000000000000000000000000000000000000000000b9781e8b00000000ffffffffffffffff0400000000000000ffffffff0000000000000000000000000000a84400000000a89664026515000010ffcc0fd0ffcc0f000000000700000001000000000000000000000000000000000000000800000000000001000000000040ad440040ad4402000000000000000000000000000000000000000000000000000000000000000000803f0000000004000000d8d65f25e4d65f25e4d65f2500000000000000009013221a000000000000000001010000d0a9a20d6415000002000000900100000901000082000000000000004e68560900000000099b68fd0000000004000000ffffffff000000000000000000000000000000000000000000000000000000000000000000000000000000000000000000000000dd7b1e8b00000000ffffffffffffffff0400000000000000ffffffff00000000000000000000000019000000d2e9680900000000949a68090000000004000000ffffffff000000000000000000000000000000000000000000000000000000000000000000000000000000000000000000000000517a1e8b00000000ffffffffffffffff0400000000000000ffffffff00000000000000000000000000e0a94400000000a896640266150000d0facc0f50fccc0f000000000700000001000000000000000000000000000000000000000800000000000001000000000020af440020af4403000000000000000000000000000000000000000000000000000000000000000000803f000000000400000028d65f2534d65f2534d65f2500000000000000009013221a000000000000000001010000d0a9a20d6515000003000000c2010000270100009600000000000000f6c6260900000000b29568780000000004000000ffffffff00000000000000000000000000000000000000000000000000000000000000000000000000000000000000000000000075751e8b00000000ffffffffffffffff0400000000000000ffffffff000000000000000000000000190000007ae66809000000003c9568090000000004000000ffffffff000000000000000000000000000000000000000000000000000000000000000000000000000000000000000000000000e9751e8b00000000ffffffffffffffff0400000000000000ffffffff00000000000000000000000000c0ab4401000000a89664026715000010f6cc0fd0f6cc0f070000000700000001000000000000000000000000000000000000000800000000000001000000000020b1440020b14404000000000000000000000000000000000000000000000000000000000000000000803f000000000200000038d65f2544d65f2544d65f2500000000000000009013221a000000000000000001010000d0a9a20d6615000004000000260200006d010000b4000000050000001eef680900000000589428090000000004000000ffffffff0000000000000000000000000000000000000000000000000000000000000000000000000000000000000000000000000d771e8b00000000ffffffffffffffff0400000001000000ffffffff00000000000000000000000000000000e284050900000000a79768620000000004000000ffffffff00000000000000000000000000000000000000000000000000000000000000000000000000000000000000000000000081771e8b00000000ffffffffffffffff0400000000000000ffffffff00000000000000000000000000a0ad4401000000a8966402681500001009cd0f9009cd0f000000000700000001000000000000000000000000000000000000000800000000000001000000000080b6440080b64405000000000000000000000000000000000000000000000000000000000000000000803f000000000200000008d85f2514d85f2514d85f2500000000000000009013221a000000000000000001010000d0a9a20d67150000050000008a020000ae010000d7000000000000008645e40900000000c496686c0000000004000000ffffffff000000000000000000000000000000000000000000000000000000000000000000000000000000000000000000000000a5761e8b00000000ffffffffffffffff0400000000000000ffffffff000000000000000000000000190000000ae56809000000004c9668090000000004000000ffffffff00000000000000000000000000000000000000000000000000000000000000000000000000000000000000000000000019711e8b00000000ffffffffffffffff0400000000000000ffffffff0000000000000000000000000080af4401000000a8966402691500005005cd0f5006cd0f070000000700000001000000000000000000000000000000000000000800000000000001000000000000b6440000b64406000000000000000000000000000000000000000000000000000000000000000000803f000000000200000018d85f2524d85f2524d85f2500000000000000009013221a000000000000000001010000d0a9a20d6815000006000000bc020000cc010000e6000000000000002ea2f409000000006c9168eb0000000004000000ffffffff0000000000000000000000000000000000000000000000000000000000000000000000000000000000000000000000003d701e8b00000000ffffffffffffffff0400000000000000ffffffff00000000000000000000000019000000b2e3680900000000f49068090000000004000000ffffffff000000000000000000000000000000000000000000000000000000000000000000000000000000000000000000000000b1701e8b00000000ffffffffffffffff0400000000000000ffffffff0000000000000000000000000080b14401000000a89664026a15000010ffcc0f90ffcc0f0000000007000000010000000000000000000000000000000000000008000000000000010000000000c0b84400c0b84407000000000000000000000000000000000000000000000000000000000000000000803f000000000200000048d75f2554d75f2554d75f2500000000000000009013221a000000000000000001010000d0a9a20d6915000007000000200300001202000009010000000000005660d30900000000159368d50000000004000000ffffffff000000000000000000000000000000000000000000000000000000000000000000000000000000000000000000000000d5731e8b00000000ffffffffffffffff0400000000000000ffffffff00000000000000000000000019000000dae16809000000009c9268090000000004000000ffffffff00000000000000000000000000000000000000000000000000000000000000000000000000000000000000000000000049721e8b00000000ffffffffffffffff0400000000000000ffffffff0000000000000000000000000040b44401000000a89664026b150000d0c3cc0f90c4cc0f0000000007000000010000000000000000000000000000000000000008000000000000010000000000a0bb4400a0bb4408000000000000000000000000000000000000000000000000000000000000000000803f000000000100000068d75f2574d75f2574d75f2500000000000000009013221a000000000000000001010000d0a9a20d6a1500000800000084030000530200002701000005000000fef6680900000000b88d28090000000004000000ffffffff0000000000000000000000000000000000000000000000000000000000000000000000000000000000000000000000006d6d1e8b00000000ffffffffffffffff040000000e000000ffffffff00000000000000000000000000000000423eb20900000000028d68df0000000004000000ffffffff000000000000000000000000000000000000000000000000000000000000000000000000000000000000000000000000e16d1e8b00000000ffffffffffffffff0400000000000000ffffffff0000000000000000000000000000b74401000000a89664026c150000d0c3cc0f10c4cc0f060000000700000001000000000000000000000000000000000000000800000000000001000000000060be440060be4409000000000000000000000000000000000000000000000000000000000000000000803f0000000001000000d8d85f25e4d85f25e4d85f2500000000000000009013221a000000000000000001010000d0a9a20d6b15000009000000b6030000710200003b01000000000000669f820900000000278c685a0000000004000000ffffffff000000000000000000000000000000000000000000000000000000000000000000000000000000000000000000000000056f1e8b00000000ffffffffffffffff0400000000000000ffffffff00000000000000000000000019000000eafc680900000000ac8f68090000000004000000ffffffff000000000000000000000000000000000000000000000000000000000000000000000000000000000000000000000000796f1e8b00000000ffffffffffffffff0400000000000000ffffffff00000000000000000000000000c0b94401000000a89664026d150000d001cd0f1002cd0f060000000700000001000000000000000000000000000000000000000800000000000001000000000000c4440000c4440a000000000000000000000000000000000000000000000000000000000000000000803f000000000100000068d85f2574d85f2574d85f2500000000000000009013221a000000000000000001010000d0a9a20d6c1500000a0000001a040000b702000059010000000000008e5d610800000000c08e68440000000004000000ffffffff0000000000000000000000000000000000000000000000000000000000000000000000000000000000000000000000009d6e1e8b00000000ffffffffffffffff0400000000000000ffffffff0000000000000000000000001900000012fd680900000000548e68090000000004000000ffffffff00000000000000000000000000000000000000000000000000000000000000000000000000000000000000000000000011691e8b00000000ffffffffffffffff0400000000000000ffffffff0000000000000000000000000080bc4401000000a89664026e15000050c6cc0f90c6cc0f0700000007000000010000000000000000000000000000000000000008000000000000010000000000c0c44400c0c4440b000000000000000000000000000000000000000000000000000000000000000000803f0000000001000000b8d85f25c4d85f25c4d85f2500000000000000009013221a000000000000000001010000d0a9a20d6d1500000b0000007e040000f80200007c01000000000000361a4008000000007989684e0000000004000000ffffffff00000000000000000000000000000000000000000000000000000000000000000000000000000000000000000000000035681e8b00000000ffffffffffffffff0400000000000000ffffffff00000000000000000000000019000000bafb680900000000fc8868090000000004000000ffffffff000000000000000000000000000000000000000000000000000000000000000000000000000000000000000000000000a9681e8b00000000ffffffffffffffff0400000000000000ffffffff0000000000000000000000000000bf4401000000a89664026f15000010c9cc0f90c9cc0f000000000700000001000000000000000000000000000000000000000800000000000001000000000000ca440000ca440c000000000000000000000000000000000000000000000000000000000000000000803f000000000000000018d95f2524d95f2524d95f2500000000000000009013221a000000000000000001010000d0a9a20d6e1500000c000000b0040000160300008b010000090000005e68690900000000188be8050000000004000000ffffffff000000000000000000000000000000000000000000000000000000000000000000000000000000000000000000000000cd6b1e8b00000000ffffffffffffffff0400000000000000ffffffff0000000000000000000000000000000022785008000000006d8b68cd0000000004000000ffffffff000000000000000000000000000000000000000000000000000000000000000000000000000000000000000000000000416a1e8b00000000ffffffffffffffff0400000000000000ffffffff0000000000000000000000000020c44401000000a89664027015000010facc0f90facc0f000000000700000001000000000000000000000000000000000000000800000000000001000000000040cf440040cf440d000000000000000000000000000000000000000000000000000000000000000000803f000000000000000008d95f2514d95f2514d95f2500000000000000009013221a000000000000000001010000d0a9a20d6f1500000d000000140500005c030000ae01000000000000c6363f08000000008a8568b70000000004000000ffffffff00000000000000000000000000000000000000000000000000000000000000000000000000000000000000000000000065651e8b00000000ffffffffffffffff0400000000000000ffffffff000000000000000000000000190000004af66809000000000c8568090000000004000000ffffffff000000000000000000000000000000000000000000000000000000000000000000000000000000000000000000000000d9651e8b00000000ffffffffffffffff0400000000000000ffffffff0000000000000000000000000040c94401000000a89664027115000010ffcc0f50ffcc0f0600000007000000010000000000000000000000000000000000000008000000000000010000000000a0d44400a0d4440e000000000000000000000000000000000000000000000000000000000000000000803f000000000000000028d35f2534d35f2534d35f2500000000000000009013221a000000000000000001010000d0a9a20d701500000e000000780500009d030000cc010000000000006ef71f0800000000238468b10000000004000000ffffffff000000000000000000000000000000000000000000000000000000000000000000000000000000000000000000000000fd641e8b00000000ffffffffffffffff0400000000000000ffffffff00000000000000000000000019000000f2f4680900000000b48768090000000004000000ffffffff00000000000000000000000000000000000000000000000000000000000000000000000000000000000000000000000071671e8b00000000ffffffffffffffff0400000000000000ffffffff0000000000000000000000000060ce4401000000a8966402721500005005cd0f9005cd0f0600000007000000010000000000000000000000000000000000000008000000000000010000000000a0d94400a0d9440f000000000000000000000000000000000000000000000000000000000000000000803f0000000000000000e8d45f25f4d45f25f4d45f2500000000000000009013221a000000000000000001010000d0a9a20d711500000f000000aa050000bb030000e00100000400000096d56b0900000000d08668100000000004000000ffffffff00000000000000000000000000000000000000000000000000000000000000000000000000000000000000000000000095661e8b00000000ffffffffffffffff0400000000000000ffffffff000000000000000000000000000000001a55ee08000000005086683c0000000004000000ffffffff00000000000000000000000000000000000000000000000000000000000000000000000000000000000000000000000009611e8b00000000ffffffffffffffff0400000000000000ffffffff0000000000000000000000000040d34401000000</t>
  </si>
  <si>
    <t>#167|CarDef_TVR_Sagaris|4348454154454E47494E450300000050E1F12A00000000E8170000a89664027315000050f7cc0f90f7cc0f00000000070000000100000000000000000000000000000000000000080000000000000100000000008097440080974401000000000000000000000000000000000000000000000000000000000000000000803f0000000004000000f8d75f2504d85f2504d85f250000000000000000d0e0211a00000000000000000101000010cdc90fffffffff010000002c010000c8000000640000000000000026cf77090000000060fc68f30000000004000000ffffffff000000000000000000000000000000000000000000000000000000000000000000000000000000000000000000000000451f1e8b00000000ffffffffffffffff0400000000000000ffffffff00000000000000000000000019000000aa8c680900000000ecff68090000000004000000ffffffff000000000000000000000000000000000000000000000000000000000000000000000000000000000000000000000000b91f1e8b00000000ffffffffffffffff0400000000000000ffffffff0000000000000000000000000080974400000000a8966402741500001009cd0f5009cd0f0000000007000000010000000000000000000000000000000000000008000000000000010000000000009d4400009d4402000000000000000000000000000000000000000000000000000000000000000000803f0000000004000000b8d75f25c4d75f25c4d75f250000000000000000d0e0211a00000000000000000101000010cdc90f73150000020000005e010000e600000073000000000000004e6d46090000000009fe687e0000000004000000ffffffff000000000000000000000000000000000000000000000000000000000000000000000000000000000000000000000000dd1e1e8b00000000ffffffffffffffff0400000000000000ffffffff00000000000000000000000019000000d28a68090000000094f968090000000004000000ffffffff00000000000000000000000000000000000000000000000000000000000000000000000000000000000000000000000051191e8b00000000ffffffffffffffff0400000000000000ffffffff00000000000000000000000000e0994400000000a89664027515000090c1cc0f10c2cc0f0000000007000000010000000000000000000000000000000000000008000000000000010000000000609f4400609f4403000000000000000000000000000000000000000000000000000000000000000000803f0000000004000000d8d75f25e4d75f25e4d75f250000000000000000d0e0211a00000000000000000101000010cdc90f741500000300000090010000090100008200000000000000f60b560900000000b1f868fd0000000004000000ffffffff00000000000000000000000000000000000000000000000000000000000000000000000000000000000000000000000075181e8b00000000ffffffffffffffff0400000000000000ffffffff000000000000000000000000190000007a8b6809000000003cf868090000000004000000ffffffff000000000000000000000000000000000000000000000000000000000000000000000000000000000000000000000000e9181e8b00000000ffffffffffffffff0400000000000000ffffffff00000000000000000000000000409c4401000000a8966402761500005005cd0f1006cd0f0700000007000000010000000000000000000000000000000000000008000000000000010000000000c0a14400c0a14404000000000000000000000000000000000000000000000000000000000000000000803f000000000200000088d75f2594d75f2594d75f250000000000000000d0e0211a00000000000000000101000010cdc90f7515000004000000f40100004a010000a5000000050000001e8068090000000058fb28090000000004000000ffffffff0000000000000000000000000000000000000000000000000000000000000000000000000000000000000000000000000d1a1e8b00000000ffffffffffffffff0400000001000000ffffffff00000000000000000000000000000000e249350900000000a6fa68e70000000004000000ffffffff000000000000000000000000000000000000000000000000000000000000000000000000000000000000000000000000811a1e8b00000000ffffffffffffffff0400000000000000ffffffff00000000000000000000000000a09e4401000000a8966402771500005011cd0f9011cd0f070000000700000001000000000000000000000000000000000000000800000000000001000000000080a7440080a74405000000000000000000000000000000000000000000000000000000000000000000803f000000000200000048d85f2554d85f2554d85f250000000000000000d0e0211a00000000000000000101000010cdc90f7615000005000000260200006d010000b40000000000000086e6050900000000c3f568620000000004000000ffffffff000000000000000000000000000000000000000000000000000000000000000000000000000000000000000000000000a5151e8b00000000ffffffffffffffff0400000000000000ffffffff000000000000000000000000190000000a866809000000004cf568090000000004000000ffffffff00000000000000000000000000000000000000000000000000000000000000000000000000000000000000000000000019141e8b00000000ffffffffffffffff0400000000000000ffffffff0000000000000000000000000000a14401000000a896640278150000d0facc0f90fbcc0f000000000700000001000000000000000000000000000000000000000800000000000001000000000060a7440060a74406000000000000000000000000000000000000000000000000000000000000000000803f000000000200000088d85f2594d85f2594d85f250000000000000000d0e0211a00000000000000000101000010cdc90f7715000006000000580200008b010000c8000000000000002e871509000000006bf468e10000000004000000ffffffff0000000000000000000000000000000000000000000000000000000000000000000000000000000000000000000000003d171e8b00000000ffffffffffffffff0400000000000000ffffffff00000000000000000000000019000000b284680900000000f4f768090000000004000000ffffffff000000000000000000000000000000000000000000000000000000000000000000000000000000000000000000000000b1171e8b00000000ffffffffffffffff0400000000000000ffffffff0000000000000000000000000040a34401000000a89664027915000010f6cc0f10f7cc0f0000000007000000010000000000000000000000000000000000000008000000000000010000000000a0aa4400a0aa4407000000000000000000000000000000000000000000000000000000000000000000803f0000000002000000a8d85f25b4d85f25b4d85f250000000000000000d0e0211a00000000000000000101000010cdc90f7815000007000000bc020000cc010000e60000000000000056c5f4090000000014f668eb0000000004000000ffffffff000000000000000000000000000000000000000000000000000000000000000000000000000000000000000000000000d5161e8b00000000ffffffffffffffff0400000000000000ffffffff00000000000000000000000019000000da826809000000009cf168090000000004000000ffffffff00000000000000000000000000000000000000000000000000000000000000000000000000000000000000000000000049111e8b00000000ffffffffffffffff0400000000000000ffffffff0000000000000000000000000080a64401000000a89664027a15000010f6cc0fd0f6cc0f070000000700000001000000000000000000000000000000000000000800000000000001000000000000ae440000ae4408000000000000000000000000000000000000000000000000000000000000000000803f000000000100000078d85f2584d85f2584d85f250000000000000000d0e0211a00000000000000000101000010cdc90f7915000008000000ee020000ef010000fa00000005000000fe8b680900000000b8f028090000000004000000ffffffff0000000000000000000000000000000000000000000000000000000000000000000000000000000000000000000000006d101e8b00000000ffffffffffffffff040000000e000000ffffffff000000000000000000000000000000004263c3090000000001f068560000000004000000ffffffff000000000000000000000000000000000000000000000000000000000000000000000000000000000000000000000000e1101e8b00000000ffffffffffffffff0400000000000000ffffffff00000000000000000000000000c0a94401000000a89664027b150000100ecd0f900ecd0f060000000700000001000000000000000000000000000000000000000800000000000001000000000060b1440060b14409000000000000000000000000000000000000000000000000000000000000000000803f000000000100000098d85f25a4d85f25a4d85f250000000000000000d0e0211a00000000000000000101000010cdc90f7a15000009000000200300001202000009010000000000006600d3090000000025f368d50000000004000000ffffffff00000000000000000000000000000000000000000000000000000000000000000000000000000000000000000000000005121e8b00000000ffffffffffffffff0400000000000000ffffffff00000000000000000000000019000000ea81680900000000acf268090000000004000000ffffffff00000000000000000000000000000000000000000000000000000000000000000000000000000000000000000000000079121e8b00000000ffffffffffffffff0400000000000000ffffffff0000000000000000000000000000ad4401000000a89664027c150000d0facc0f50fccc0f060000000700000001000000000000000000000000000000000000000800000000000001000000000040b7440040b7440a000000000000000000000000000000000000000000000000000000000000000000803f000000000100000018da5f2524da5f2524da5f250000000000000000d0e0211a00000000000000000101000010cdc90f7b1500000a000000840300005302000027010000000000008e5eb20900000000ceed68df0000000004000000ffffffff0000000000000000000000000000000000000000000000000000000000000000000000000000000000000000000000009d0d1e8b00000000ffffffffffffffff0400000000000000ffffffff00000000000000000000000019000000129e68090000000054ed68090000000004000000ffffffff000000000000000000000000000000000000000000000000000000000000000000000000000000000000000000000000110c1e8b00000000ffffffffffffffff0400000000000000ffffffff0000000000000000000000000040b04401000000a89664027d1500005011cd0fd011cd0f000000000700000001000000000000000000000000000000000000000800000000000001000000000000b9440000b9440b000000000000000000000000000000000000000000000000000000000000000000803f0000000001000000b8d95f25c4d95f25c4d95f250000000000000000d0e0211a00000000000000000101000010cdc90f7c1500000b000000b6030000710200003b0100000000000036ff82090000000077ec685a0000000004000000ffffffff000000000000000000000000000000000000000000000000000000000000000000000000000000000000000000000000350f1e8b00000000ffffffffffffffff0400000000000000ffffffff00000000000000000000000019000000ba9c680900000000fcef68090000000004000000ffffffff000000000000000000000000000000000000000000000000000000000000000000000000000000000000000000000000a90f1e8b00000000ffffffffffffffff0400000000000000ffffffff00000000000000000000000000a0b34401000000a89664027e15000050c6cc0fd0c6cc0f060000000700000001000000000000000000000000000000000000000800000000000001000000000040c0440040c0440c000000000000000000000000000000000000000000000000000000000000000000803f0000000000000000c8d95f25d4d95f25d4d95f250000000000000000d0e0211a00000000000000000101000010cdc90f7d1500000c000000e8030000940200004a010000090000005edd69090000000018ee68030000000004000000ffffffff000000000000000000000000000000000000000000000000000000000000000000000000000000000000000000000000cd0e1e8b00000000ffffffffffffffff0400000000000000ffffffff00000000000000000000000000000000229d92090000000063ee68d90000000004000000ffffffff00000000000000000000000000000000000000000000000000000000000000000000000000000000000000000000000041091e8b00000000ffffffffffffffff0400000000000000ffffffff00000000000000000000000000a0ba4401000000a89664027f15000010f6cc0f90f6cc0f000000000700000001000000000000000000000000000000000000000800000000000001000000000060c7440060c7440d000000000000000000000000000000000000000000000000000000000000000000803f000000000000000098d95f25a4d95f25a4d95f250000000000000000d0e0211a00000000000000000101000010cdc90f7e1500000d0000004c040000d50200006d01000000000000c6db71080000000088e868c30000000004000000ffffffff00000000000000000000000000000000000000000000000000000000000000000000000000000000000000000000000065081e8b00000000ffffffffffffffff0400000000000000ffffffff000000000000000000000000190000004a9b6809000000000ce868090000000004000000ffffffff000000000000000000000000000000000000000000000000000000000000000000000000000000000000000000000000d9081e8b00000000ffffffffffffffff0400000000000000ffffffff00000000000000000000000000a0c14401000000a896640280150000d0facc0f10fccc0f0700000007000000010000000000000000000000000000000000000008000000000000010000000000a0ce4400a0ce440e000000000000000000000000000000000000000000000000000000000000000000803f000000000000000018d55f2524d55f2524d55f250000000000000000d0e0211a00000000000000000101000010cdc90f7f1500000e0000007e040000f80200007c010000000000006e7840080000000021eb684e0000000004000000ffffffff000000000000000000000000000000000000000000000000000000000000000000000000000000000000000000000000fd0b1e8b00000000ffffffffffffffff0400000000000000ffffffff00000000000000000000000019000000f299680900000000b4ea68090000000004000000ffffffff000000000000000000000000000000000000000000000000000000000000000000000000000000000000000000000000710a1e8b00000000ffffffffffffffff0400000000000000ffffffff00000000000000000000000000a0c84401000000a89664028115000050f7cc0fd0f7cc0f0600000007000000010000000000000000000000000000000000000008000000000000010000000000e0d54400e0d5440f000000000000000000000000000000000000000000000000000000000000000000803f0000000000000000a8d55f25b4d55f25b4d55f250000000000000000d0e0211a00000000000000000101000010cdc90f801500000f000000b0040000160300008b0100000400000096b66b0900000000d0e568100000000004000000ffffffff00000000000000000000000000000000000000000000000000000000000000000000000000000000000000000000000095051e8b00000000ffffffffffffffff0400000000000000ffffffff000000000000000000000000000000001a1650080000000055e568cd0000000004000000ffffffff00000000000000000000000000000000000000000000000000000000000000000000000000000000000000000000000009041e8b00000000ffffffffffffffff0400000000000000ffffffff00000000000000000000000000a0cf4401000000</t>
  </si>
  <si>
    <t>#168|CarDef_Icona_Vulcano|4348454154454E47494E4503000000501FF22A00000000E8170000a89664028215000010ffcc0f1000cd0f000000000700000001000000000000000000000000000000000000000800000000000001000000000040ae440040ae4401000000000000000000000000000000000000000000000000000000000000000000803f0000000004000000c8d85f25d4d85f25d4d85f250000000000000000d0dd211a00000000000000000101000070ddee02ffffffff010000005e010000e60000007300000000000000269145090000000061026b7e0000000004000000ffffffff00000000000000000000000000000000000000000000000000000000000000000000000000000000000000000000000045dd1d8b00000000ffffffffffffffff0400000000000000ffffffff00000000000000000000000019000000aa4e6b0900000000ec3d6b090000000004000000ffffffff000000000000000000000000000000000000000000000000000000000000000000000000000000000000000000000000b9dd1d8b00000000ffffffffffffffff0400000000000000ffffffff0000000000000000000000000040ae4400000000a89664028315000050c6cc0fd0c6cc0f0000000007000000010000000000000000000000000000000000000008000000000000010000000000e0b34400e0b34402000000000000000000000000000000000000000000000000000000000000000000803f0000000004000000f8d85f2504d95f2504d95f250000000000000000d0dd211a00000000000000000101000070ddee028215000002000000c20100002701000096000000000000004e6f2509000000000a3c6b780000000004000000ffffffff000000000000000000000000000000000000000000000000000000000000000000000000000000000000000000000000dddc1d8b00000000ffffffffffffffff0400000000000000ffffffff00000000000000000000000019000000d24c6b0900000000943f6b090000000004000000ffffffff00000000000000000000000000000000000000000000000000000000000000000000000000000000000000000000000051df1d8b00000000ffffffffffffffff0400000000000000ffffffff0000000000000000000000000060b04400000000a896640284150000d0facc0f10fccc0f000000000700000001000000000000000000000000000000000000000800000000000001000000000020b6440020b64403000000000000000000000000000000000000000000000000000000000000000000803f000000000400000028d85f2534d85f2534d85f250000000000000000d0dd211a00000000000000000101000070ddee028315000003000000580200008b010000c800000000000000f64d160900000000b33e6be10000000004000000ffffffff00000000000000000000000000000000000000000000000000000000000000000000000000000000000000000000000075de1d8b00000000ffffffffffffffff0400000000000000ffffffff000000000000000000000000190000007a4d6b09000000003c3e6b090000000004000000ffffffff000000000000000000000000000000000000000000000000000000000000000000000000000000000000000000000000e9de1d8b00000000ffffffffffffffff0400000000000000ffffffff0000000000000000000000000080b24401000000a896640285150000d0facc0f50fbcc0f000000000700000001000000000000000000000000000000000000000800000000000001000000000040b8440040b84404000000000000000000000000000000000000000000000000000000000000000000803f000000000200000058d85f2564d85f2564d85f250000000000000000d0dd211a00000000000000000101000070ddee028415000004000000bc020000cc010000e6000000050000001e426b090000000058392b090000000004000000ffffffff0000000000000000000000000000000000000000000000000000000000000000000000000000000000000000000000000dd81d8b00000000ffffffffffffffff0400000001000000ffffffff00000000000000000000000000000000e20bf70900000000a0386beb0000000004000000ffffffff00000000000000000000000000000000000000000000000000000000000000000000000000000000000000000000000081d81d8b00000000ffffffffffffffff0400000000000000ffffffff00000000000000000000000000a0b44401000000a8966402861500005005cd0fd005cd0f070000000700000001000000000000000000000000000000000000000800000000000001000000000000be440000be4405000000000000000000000000000000000000000000000000000000000000000000803f000000000200000008da5f2514da5f2514da5f250000000000000000d0dd211a00000000000000000101000070ddee0285150000050000002003000012020000090100000000000086c8d00900000000c53b6bd50000000004000000ffffffff000000000000000000000000000000000000000000000000000000000000000000000000000000000000000000000000a5db1d8b00000000ffffffffffffffff0400000000000000ffffffff000000000000000000000000190000000a486b09000000004c3b6b090000000004000000ffffffff00000000000000000000000000000000000000000000000000000000000000000000000000000000000000000000000019da1d8b00000000ffffffffffffffff0400000000000000ffffffff00000000000000000000000000c0b64401000000a8966402871500005005cd0f9005cd0f000000000700000001000000000000000000000000000000000000000800000000000001000000000040bd440040bd4406000000000000000000000000000000000000000000000000000000000000000000803f000000000200000078d95f2584d95f2584d95f250000000000000000d0dd211a00000000000000000101000070ddee028615000006000000b6030000710200003b010000000000002e298109000000006f3a6b5a0000000004000000ffffffff0000000000000000000000000000000000000000000000000000000000000000000000000000000000000000000000003dd51d8b00000000ffffffffffffffff0400000000000000ffffffff00000000000000000000000019000000b2466b0900000000f4356b090000000004000000ffffffff000000000000000000000000000000000000000000000000000000000000000000000000000000000000000000000000b1d51d8b00000000ffffffffffffffff0400000000000000ffffffff00000000000000000000000000a0b84401000000a89664028815000050cbcc0fd0cbcc0f070000000700000001000000000000000000000000000000000000000800000000000001000000000040c0440040c04407000000000000000000000000000000000000000000000000000000000000000000803f0000000002000000f8d95f2504da5f2504da5f250000000000000000d0dd211a00000000000000000101000070ddee0287150000070000001a040000b7020000590100000000000056e762080000000018346b440000000004000000ffffffff000000000000000000000000000000000000000000000000000000000000000000000000000000000000000000000000d5d41d8b00000000ffffffffffffffff0400000000000000ffffffff00000000000000000000000019000000da446b09000000009c376b090000000004000000ffffffff00000000000000000000000000000000000000000000000000000000000000000000000000000000000000000000000049d71d8b00000000ffffffffffffffff0400000000000000ffffffff0000000000000000000000000080bb4401000000a896640289150000d0facc0f50fccc0f070000000700000001000000000000000000000000000000000000000800000000000001000000000020c3440020c34408000000000000000000000000000000000000000000000000000000000000000000803f000000000100000028d95f2534d95f2534d95f250000000000000000d0dd211a00000000000000000101000070ddee028815000008000000b0040000160300008b01000005000000fe4d6b0900000000b8362b090000000004000000ffffffff0000000000000000000000000000000000000000000000000000000000000000000000000000000000000000000000006dd61d8b00000000ffffffffffffffff040000000e000000ffffffff0000000000000000000000000000000042c55308000000000d366bcd0000000004000000ffffffff000000000000000000000000000000000000000000000000000000000000000000000000000000000000000000000000e1d61d8b00000000ffffffffffffffff0400000000000000ffffffff0000000000000000000000000060be4401000000a89664028a15000010facc0f90facc0f000000000700000001000000000000000000000000000000000000000800000000000001000000000020c6440020c64409000000000000000000000000000000000000000000000000000000000000000000803f000000000100000038d95f2544d95f2544d95f250000000000000000d0dd211a00000000000000000101000070ddee028915000009000000140500005c030000ae0100000000000066823c08000000002a316bb70000000004000000ffffffff00000000000000000000000000000000000000000000000000000000000000000000000000000000000000000000000005d01d8b00000000ffffffffffffffff0400000000000000ffffffff00000000000000000000000019000000ea436b0900000000ac306b090000000004000000ffffffff00000000000000000000000000000000000000000000000000000000000000000000000000000000000000000000000079d01d8b00000000ffffffffffffffff0400000000000000ffffffff0000000000000000000000000040c14401000000a89664028b1500001009cd0f5009cd0f060000000700000001000000000000000000000000000000000000000800000000000001000000000000cc440000cc440a000000000000000000000000000000000000000000000000000000000000000000803f000000000100000048d95f2554d95f2554d95f250000000000000000d0dd211a00000000000000000101000070ddee028a1500000a000000780500009d030000cc010000000000008e401c0800000000c3336bb10000000004000000ffffffff0000000000000000000000000000000000000000000000000000000000000000000000000000000000000000000000009dd31d8b00000000ffffffffffffffff0400000000000000ffffffff0000000000000000000000001900000012406b090000000054336b090000000004000000ffffffff00000000000000000000000000000000000000000000000000000000000000000000000000000000000000000000000011d21d8b00000000ffffffffffffffff0400000000000000ffffffff0000000000000000000000000020c44401000000a89664028c15000050f3cc0f90f3cc0f060000000700000001000000000000000000000000000000000000000800000000000001000000000000cd440000cd440b000000000000000000000000000000000000000000000000000000000000000000803f000000000100000018db5f2524db5f2524db5f250000000000000000d0dd211a00000000000000000101000070ddee028b1500000b0000000e06000001040000fe0100000000000036a1ce08000000007d326b260000000004000000ffffffff00000000000000000000000000000000000000000000000000000000000000000000000000000000000000000000000035cd1d8b00000000ffffffffffffffff0400000000000000ffffffff00000000000000000000000019000000ba5e6b0900000000fc2d6b090000000004000000ffffffff000000000000000000000000000000000000000000000000000000000000000000000000000000000000000000000000a9cd1d8b00000000ffffffffffffffff0400000000000000ffffffff0000000000000000000000000000c74401000000a89664028d150000d0c3cc0f50c4cc0f000000000700000001000000000000000000000000000000000000000800000000000001000000000040d3440040d3440c000000000000000000000000000000000000000000000000000000000000000000803f000000000000000048da5f2554da5f2554da5f250000000000000000d0dd211a00000000000000000101000070ddee028c1500000c000000720600004204000021020000090000005edf690900000000182c6b1d0000000004000000ffffffff000000000000000000000000000000000000000000000000000000000000000000000000000000000000000000000000cdcc1d8b00000000ffffffffffffffff0400000000000000ffffffff00000000000000000000000000000000227fae08000000006a2c6b200000000004000000ffffffff00000000000000000000000000000000000000000000000000000000000000000000000000000000000000000000000041cf1d8b00000000ffffffffffffffff0400000000000000ffffffff0000000000000000000000000020cd4401000000a89664028e150000100ecd0f100fcd0f0700000007000000010000000000000000000000000000000000000008000000000000010000000000a0d94400a0d9440d000000000000000000000000000000000000000000000000000000000000000000803f000000000000000098da5f25a4da5f25a4da5f250000000000000000d0dd211a00000000000000000101000070ddee028d1500000d00000008070000a60400005302000000000000c65d9f08000000008f2e6ba90000000004000000ffffffff00000000000000000000000000000000000000000000000000000000000000000000000000000000000000000000000065ce1d8b00000000ffffffffffffffff0400000000000000ffffffff000000000000000000000000190000004a5d6b09000000000c2e6b090000000004000000ffffffff000000000000000000000000000000000000000000000000000000000000000000000000000000000000000000000000d9ce1d8b00000000ffffffffffffffff0400000000000000ffffffff0000000000000000000000000040d34401000000a89664028f15000090c1cc0fd0c1cc0f0600000007000000010000000000000000000000000000000000000008000000000000010000000000e0df4400e0df440e000000000000000000000000000000000000000000000000000000000000000000803f0000000000000000f8d55f2504d65f2504d65f250000000000000000d0dd211a00000000000000000101000070ddee028e1500000e0000006c070000e704000071020000000000006e1a780b0000000038296b930000000004000000ffffffff000000000000000000000000000000000000000000000000000000000000000000000000000000000000000000000000fdc91d8b00000000ffffffffffffffff0400000000000000ffffffff00000000000000000000000019000000f25b6b0900000000b4286b090000000004000000ffffffff00000000000000000000000000000000000000000000000000000000000000000000000000000000000000000000000071c81d8b00000000ffffffffffffffff0400000000000000ffffffff0000000000000000000000000060d94401000000a89664029015000010f6cc0fd0f6cc0f060000000700000001000000000000000000000000000000000000000800000000000001000000000020e6440020e6440f000000000000000000000000000000000000000000000000000000000000000000803f000000000000000088d65f2594d65f2594d65f250000000000000000d0dd211a00000000000000000101000070ddee028f1500000f000000d00700002805000094020000040000009678680900000000d02b6b100000000004000000ffffffff00000000000000000000000000000000000000000000000000000000000000000000000000000000000000000000000095cb1d8b00000000ffffffffffffffff0400000000000000ffffffff000000000000000000000000000000001ad8590b000000004d2b6b9d0000000004000000ffffffff00000000000000000000000000000000000000000000000000000000000000000000000000000000000000000000000009ca1d8b00000000ffffffffffffffff0400000000000000ffffffff0000000000000000000000000060df4401000000</t>
  </si>
  <si>
    <t>#169|CarDef_Chevrolet_Corvette_C3|4348454154454E47494E4503000000503EF22A00000000E8170000a896640291150000100ecd0fd00ecd0f0000000007000000010000000000000000000000000000000000000008000000000000010000000000e09a4400e09a4401000000000000000000000000000000000000000000000000000000000000000000803f000000000400000088d95f2594d95f2594d95f25000000000000000050e0211a000000000000000001010000d0c2f30dffffffff010000002c010000c80000006400000000000000261074090000000060236bf30000000004000000ffffffff00000000000000000000000000000000000000000000000000000000000000000000000000000000000000000000000045c21d8b00000000ffffffffffffffff0400000000000000ffffffff00000000000000000000000019000000aa516b0900000000ec226b090000000004000000ffffffff000000000000000000000000000000000000000000000000000000000000000000000000000000000000000000000000b9c21d8b00000000ffffffffffffffff0400000000000000ffffffff00000000000000000000000000e09a4400000000a89664029215000010c9cc0f50c9cc0f0000000007000000010000000000000000000000000000000000000008000000000000010000000000a0a04400a0a04402000000000000000000000000000000000000000000000000000000000000000000803f0000000004000000a8d95f25b4d95f25b4d95f25000000000000000050e0211a000000000000000001010000d0c2f30d91150000020000005e010000e600000073000000000000004ece450900000000095d6b7e0000000004000000ffffffff000000000000000000000000000000000000000000000000000000000000000000000000000000000000000000000000ddbd1d8b00000000ffffffffffffffff0400000000000000ffffffff00000000000000000000000019000000d22f6b0900000000945c6b090000000004000000ffffffff00000000000000000000000000000000000000000000000000000000000000000000000000000000000000000000000051bc1d8b00000000ffffffffffffffff0400000000000000ffffffff00000000000000000000000000809d4400000000a89664029315000050f7cc0fd0f7cc0f000000000700000001000000000000000000000000000000000000000800000000000001000000000060a3440060a34403000000000000000000000000000000000000000000000000000000000000000000803f0000000004000000d8d95f25e4d95f25e4d95f25000000000000000050e0211a000000000000000001010000d0c2f30d921500000300000090010000090100008200000000000000f6ac550900000000b15f6bfd0000000004000000ffffffff00000000000000000000000000000000000000000000000000000000000000000000000000000000000000000000000075bf1d8b00000000ffffffffffffffff0400000000000000ffffffff000000000000000000000000190000007a2c6b09000000003c5f6b090000000004000000ffffffff000000000000000000000000000000000000000000000000000000000000000000000000000000000000000000000000e9bf1d8b00000000ffffffffffffffff0400000000000000ffffffff0000000000000000000000000020a04401000000a896640294150000d0facc0f90fbcc0f000000000700000001000000000000000000000000000000000000000800000000000001000000000000a6440000a64404000000000000000000000000000000000000000000000000000000000000000000803f0000000002000000e8d95f25f4d95f25f4d95f25000000000000000050e0211a000000000000000001010000d0c2f30d9315000004000000f40100004a010000a5000000050000001e256b0900000000585e2b090000000004000000ffffffff0000000000000000000000000000000000000000000000000000000000000000000000000000000000000000000000000db91d8b00000000ffffffffffffffff0400000001000000ffffffff00000000000000000000000000000000e2ea360900000000a6596be70000000004000000ffffffff00000000000000000000000000000000000000000000000000000000000000000000000000000000000000000000000081b91d8b00000000ffffffffffffffff0400000000000000ffffffff00000000000000000000000000c0a24401000000a89664029515000010ffcc0f1000cd0f000000000700000001000000000000000000000000000000000000000800000000000001000000000000ac440000ac4405000000000000000000000000000000000000000000000000000000000000000000803f0000000002000000d8da5f25e4da5f25e4da5f25000000000000000050e0211a000000000000000001010000d0c2f30d9415000005000000260200006d010000b400000000000000864b060900000000c3586b620000000004000000ffffffff000000000000000000000000000000000000000000000000000000000000000000000000000000000000000000000000a5b81d8b00000000ffffffffffffffff0400000000000000ffffffff000000000000000000000000190000000a2b6b09000000004c586b090000000004000000ffffffff00000000000000000000000000000000000000000000000000000000000000000000000000000000000000000000000019bb1d8b00000000ffffffffffffffff0400000000000000ffffffff0000000000000000000000000060a54401000000a89664029615000050f7cc0f90f7cc0f000000000700000001000000000000000000000000000000000000000800000000000001000000000080ac440080ac4406000000000000000000000000000000000000000000000000000000000000000000803f0000000002000000f8da5f2504db5f2504db5f25000000000000000050e0211a000000000000000001010000d0c2f30d9515000006000000580200008b010000c8000000000000002e281609000000006b5b6be10000000004000000ffffffff0000000000000000000000000000000000000000000000000000000000000000000000000000000000000000000000003dba1d8b00000000ffffffffffffffff0400000000000000ffffffff00000000000000000000000019000000b2296b0900000000f45a6b090000000004000000ffffffff000000000000000000000000000000000000000000000000000000000000000000000000000000000000000000000000b1ba1d8b00000000ffffffffffffffff0400000000000000ffffffff0000000000000000000000000040a84401000000a89664029715000010ffcc0f90ffcc0f070000000700000001000000000000000000000000000000000000000800000000000001000000000040b0440040b04407000000000000000000000000000000000000000000000000000000000000000000803f000000000200000058da5f2564da5f2564da5f25000000000000000050e0211a000000000000000001010000d0c2f30d9615000007000000bc020000cc010000e6000000000000005666f7090000000014556beb0000000004000000ffffffff000000000000000000000000000000000000000000000000000000000000000000000000000000000000000000000000d5b51d8b00000000ffffffffffffffff0400000000000000ffffffff00000000000000000000000019000000da276b09000000009c546b090000000004000000ffffffff00000000000000000000000000000000000000000000000000000000000000000000000000000000000000000000000049b41d8b00000000ffffffffffffffff0400000000000000ffffffff0000000000000000000000000000ac4401000000a8966402981500001009cd0f9009cd0f070000000700000001000000000000000000000000000000000000000800000000000001000000000020b4440020b44408000000000000000000000000000000000000000000000000000000000000000000803f000000000100000068da5f2574da5f2574da5f25000000000000000050e0211a000000000000000001010000d0c2f30d9715000008000000ee020000ef010000fa00000005000000fe2c6b0900000000b8572b090000000004000000ffffffff0000000000000000000000000000000000000000000000000000000000000000000000000000000000000000000000006db71d8b00000000ffffffffffffffff040000000e000000ffffffff0000000000000000000000000000000042c4c0090000000001576b560000000004000000ffffffff000000000000000000000000000000000000000000000000000000000000000000000000000000000000000000000000e1b71d8b00000000ffffffffffffffff0400000000000000ffffffff00000000000000000000000000c0af4401000000a89664029915000090c1cc0fd0c1cc0f060000000700000001000000000000000000000000000000000000000800000000000001000000000000b8440000b84409000000000000000000000000000000000000000000000000000000000000000000803f000000000100000008db5f2514db5f2514db5f25000000000000000050e0211a000000000000000001010000d0c2f30d98150000090000002003000012020000090100000000000066a5d0090000000025566bd50000000004000000ffffffff00000000000000000000000000000000000000000000000000000000000000000000000000000000000000000000000005b11d8b00000000ffffffffffffffff0400000000000000ffffffff00000000000000000000000019000000ea226b0900000000ac516b090000000004000000ffffffff00000000000000000000000000000000000000000000000000000000000000000000000000000000000000000000000079b11d8b00000000ffffffffffffffff0400000000000000ffffffff0000000000000000000000000080b34401000000a89664029a15000050c6cc0fd0c6cc0f0700000007000000010000000000000000000000000000000000000008000000000000010000000000a0be4400a0be440a000000000000000000000000000000000000000000000000000000000000000000803f000000000100000078da5f2584da5f2584da5f25000000000000000050e0211a000000000000000001010000d0c2f30d991500000a000000840300005302000027010000000000008ee3b10900000000ce506bdf0000000004000000ffffffff0000000000000000000000000000000000000000000000000000000000000000000000000000000000000000000000009db01d8b00000000ffffffffffffffff0400000000000000ffffffff0000000000000000000000001900000012236b090000000054506b090000000004000000ffffffff00000000000000000000000000000000000000000000000000000000000000000000000000000000000000000000000011b31d8b00000000ffffffffffffffff0400000000000000ffffffff0000000000000000000000000040b74401000000a89664029b1500005005cd0f5006cd0f0000000007000000010000000000000000000000000000000000000008000000000000010000000000a0c04400a0c0440b000000000000000000000000000000000000000000000000000000000000000000803f0000000001000000a8da5f25b4da5f25b4da5f25000000000000000050e0211a000000000000000001010000d0c2f30d9a1500000b000000b6030000710200003b01000000000000364081090000000077536b5a0000000004000000ffffffff00000000000000000000000000000000000000000000000000000000000000000000000000000000000000000000000035b21d8b00000000ffffffffffffffff0400000000000000ffffffff00000000000000000000000019000000ba216b0900000000fc526b090000000004000000ffffffff000000000000000000000000000000000000000000000000000000000000000000000000000000000000000000000000a9b21d8b00000000ffffffffffffffff0400000000000000ffffffff0000000000000000000000000000bb4401000000a89664029c1500005011cd0f9011cd0f060000000700000001000000000000000000000000000000000000000800000000000001000000000000c9440000c9440c000000000000000000000000000000000000000000000000000000000000000000803f000000000000000098db5f25a4db5f25a4db5f25000000000000000050e0211a000000000000000001010000d0c2f30d9b1500000c000000e8030000940200004a010000090000005e7e6a0900000000184d6b030000000004000000ffffffff000000000000000000000000000000000000000000000000000000000000000000000000000000000000000000000000cdad1d8b00000000ffffffffffffffff0400000000000000ffffffff00000000000000000000000000000000223e910900000000634d6bd90000000004000000ffffffff00000000000000000000000000000000000000000000000000000000000000000000000000000000000000000000000041ac1d8b00000000ffffffffffffffff0400000000000000ffffffff0000000000000000000000000020c34401000000a89664029d150000d0facc0f10fccc0f060000000700000001000000000000000000000000000000000000000800000000000001000000000060d1440060d1440d000000000000000000000000000000000000000000000000000000000000000000803f0000000000000000a8db5f25b4db5f25b4db5f25000000000000000050e0211a000000000000000001010000d0c2f30d9c1500000d0000004c040000d50200006d01000000000000c67c720800000000884f6bc30000000004000000ffffffff00000000000000000000000000000000000000000000000000000000000000000000000000000000000000000000000065af1d8b00000000ffffffffffffffff0400000000000000ffffffff000000000000000000000000190000004a3c6b09000000000c4f6b090000000004000000ffffffff000000000000000000000000000000000000000000000000000000000000000000000000000000000000000000000000d9af1d8b00000000ffffffffffffffff0400000000000000ffffffff0000000000000000000000000040cb4401000000a89664029e15000010ffcc0fd0ffcc0f0000000007000000010000000000000000000000000000000000000008000000000000010000000000c0d94400c0d9440e000000000000000000000000000000000000000000000000000000000000000000803f0000000000000000b8d65f25c4d65f25c4d65f25000000000000000050e0211a000000000000000001010000d0c2f30d9d1500000e0000007e040000f80200007c010000000000006edd430800000000214e6b4e0000000004000000ffffffff000000000000000000000000000000000000000000000000000000000000000000000000000000000000000000000000fdae1d8b00000000ffffffffffffffff0400000000000000ffffffff00000000000000000000000019000000f23a6b0900000000b4496b090000000004000000ffffffff00000000000000000000000000000000000000000000000000000000000000000000000000000000000000000000000071a91d8b00000000ffffffffffffffff0400000000000000ffffffff0000000000000000000000000060d34401000000a89664029f150000d0c3cc0f50c4cc0f0700000007000000010000000000000000000000000000000000000008000000000000010000000000e0e14400e0e1440f000000000000000000000000000000000000000000000000000000000000000000803f000000000000000098d75f25a4d75f25a4d75f25000000000000000050e0211a000000000000000001010000d0c2f30d9e1500000f000000b0040000160300008b01000004000000961b680900000000d0486b100000000004000000ffffffff00000000000000000000000000000000000000000000000000000000000000000000000000000000000000000000000095a81d8b00000000ffffffffffffffff0400000000000000ffffffff000000000000000000000000000000001abb53080000000055486bcd0000000004000000ffffffff00000000000000000000000000000000000000000000000000000000000000000000000000000000000000000000000009ab1d8b00000000ffffffffffffffff0400000000000000ffffffff0000000000000000000000000040db4401000000</t>
  </si>
  <si>
    <t>#170|CarDef_Citroen_GT|4348454154454E47494E4503000000505DF22A00000000E8170000a8966402a015000050f3cc0fd0f3cc0f000000000700000001000000000000000000000000000000000000000800000000000001000000000000c6440000c64401000000000000000000000000000000000000000000000000000000000000000000803f0000000004000000c8da5f25d4da5f25d4da5f25000000000000000010e1211a00000000000000000101000050c4f30dffffffff010000005e010000e6000000730000000000000026d345090000000061406b7e0000000004000000ffffffff00000000000000000000000000000000000000000000000000000000000000000000000000000000000000000000000045a31d8b00000000ffffffffffffffff0400000000000000ffffffff00000000000000000000000019000000aa306b0900000000ec436b090000000004000000ffffffff000000000000000000000000000000000000000000000000000000000000000000000000000000000000000000000000b9a31d8b00000000ffffffffffffffff0400000000000000ffffffff0000000000000000000000000000c64400000000a8966402a115000050f7cc0fd0f7cc0f000000000700000001000000000000000000000000000000000000000800000000000001000000000020cb440020cb4402000000000000000000000000000000000000000000000000000000000000000000803f0000000004000000e8da5f25f4da5f25f4da5f25000000000000000010e1211a00000000000000000101000050c4f30da015000002000000c20100002701000096000000000000004e112509000000000a426b780000000004000000ffffffff000000000000000000000000000000000000000000000000000000000000000000000000000000000000000000000000dda21d8b00000000ffffffffffffffff0400000000000000ffffffff00000000000000000000000019000000d20e6b0900000000947d6b090000000004000000ffffffff000000000000000000000000000000000000000000000000000000000000000000000000000000000000000000000000519d1d8b00000000ffffffffffffffff0400000000000000ffffffff0000000000000000000000000020c74400000000a8966402a215000010f6cc0f10f7cc0f000000000700000001000000000000000000000000000000000000000800000000000001000000000040cc440040cc4403000000000000000000000000000000000000000000000000000000000000000000803f000000000400000088da5f2594da5f2594da5f25000000000000000010e1211a00000000000000000101000050c4f30da115000003000000580200008b010000c800000000000000f60f160900000000b37c6be10000000004000000ffffffff000000000000000000000000000000000000000000000000000000000000000000000000000000000000000000000000759c1d8b00000000ffffffffffffffff0400000000000000ffffffff000000000000000000000000190000007a0f6b09000000003c7c6b090000000004000000ffffffff000000000000000000000000000000000000000000000000000000000000000000000000000000000000000000000000e99c1d8b00000000ffffffffffffffff0400000000000000ffffffff0000000000000000000000000040c84401000000a8966402a315000050f3cc0f90f3cc0f000000000700000001000000000000000000000000000000000000000800000000000001000000000060cd440060cd4404000000000000000000000000000000000000000000000000000000000000000000803f000000000200000038da5f2544da5f2544da5f25000000000000000010e1211a00000000000000000101000050c4f30da215000004000000bc020000cc010000e6000000050000001e046b0900000000587f2b090000000004000000ffffffff0000000000000000000000000000000000000000000000000000000000000000000000000000000000000000000000000d9e1d8b00000000ffffffffffffffff0400000001000000ffffffff00000000000000000000000000000000e24df70900000000a07e6beb0000000004000000ffffffff000000000000000000000000000000000000000000000000000000000000000000000000000000000000000000000000819e1d8b00000000ffffffffffffffff0400000000000000ffffffff0000000000000000000000000060c94401000000a8966402a415000010ffcc0f50ffcc0f0000000007000000010000000000000000000000000000000000000008000000000000010000000000a0d24400a0d24405000000000000000000000000000000000000000000000000000000000000000000803f000000000200000018dc5f2524dc5f2524dc5f25000000000000000010e1211a00000000000000000101000050c4f30da31500000500000020030000120200000901000000000000868ad00900000000c5796bd50000000004000000ffffffff000000000000000000000000000000000000000000000000000000000000000000000000000000000000000000000000a5991d8b00000000ffffffffffffffff0400000000000000ffffffff000000000000000000000000190000000a0a6b09000000004c796b090000000004000000ffffffff00000000000000000000000000000000000000000000000000000000000000000000000000000000000000000000000019981d8b00000000ffffffffffffffff0400000000000000ffffffff0000000000000000000000000080ca4401000000a8966402a515000010facc0f50facc0f0700000007000000010000000000000000000000000000000000000008000000000000010000000000c0d04400c0d04406000000000000000000000000000000000000000000000000000000000000000000803f0000000002000000c8db5f25d4db5f25d4db5f25000000000000000010e1211a00000000000000000101000050c4f30da415000006000000b6030000710200003b010000000000002e6b8109000000006f786b5a0000000004000000ffffffff0000000000000000000000000000000000000000000000000000000000000000000000000000000000000000000000003d9b1d8b00000000ffffffffffffffff0400000000000000ffffffff00000000000000000000000019000000b2086b0900000000f47b6b090000000004000000ffffffff000000000000000000000000000000000000000000000000000000000000000000000000000000000000000000000000b19b1d8b00000000ffffffffffffffff0400000000000000ffffffff00000000000000000000000000a0cb4401000000a8966402a615000010ffcc0f90ffcc0f000000000700000001000000000000000000000000000000000000000800000000000001000000000060d2440060d24407000000000000000000000000000000000000000000000000000000000000000000803f0000000002000000d8db5f25e4db5f25e4db5f25000000000000000010e1211a00000000000000000101000050c4f30da5150000070000001a040000b7020000590100000000000056a9620800000000187a6b440000000004000000ffffffff000000000000000000000000000000000000000000000000000000000000000000000000000000000000000000000000d59a1d8b00000000ffffffffffffffff0400000000000000ffffffff00000000000000000000000019000000da066b09000000009c756b090000000004000000ffffffff00000000000000000000000000000000000000000000000000000000000000000000000000000000000000000000000049951d8b00000000ffffffffffffffff0400000000000000ffffffff0000000000000000000000000040cd4401000000a8966402a71500005011cd0f9011cd0f000000000700000001000000000000000000000000000000000000000800000000000001000000000000d4440000d44408000000000000000000000000000000000000000000000000000000000000000000803f0000000001000000e8db5f25f4db5f25f4db5f25000000000000000010e1211a00000000000000000101000050c4f30da615000008000000b0040000160300008b01000005000000fe0f6b0900000000b8742b090000000004000000ffffffff0000000000000000000000000000000000000000000000000000000000000000000000000000000000000000000000006d941d8b00000000ffffffffffffffff040000000e000000ffffffff0000000000000000000000000000000042875308000000000d746bcd0000000004000000ffffffff000000000000000000000000000000000000000000000000000000000000000000000000000000000000000000000000e1941d8b00000000ffffffffffffffff0400000000000000ffffffff00000000000000000000000000e0ce4401000000a8966402a81500005005cd0f1006cd0f0000000007000000010000000000000000000000000000000000000008000000000000010000000000c0d54400c0d54409000000000000000000000000000000000000000000000000000000000000000000803f000000000100000028db5f2534db5f2534db5f25000000000000000010e1211a00000000000000000101000050c4f30da715000009000000140500005c030000ae0100000000000066c43c08000000002a776bb70000000004000000ffffffff00000000000000000000000000000000000000000000000000000000000000000000000000000000000000000000000005961d8b00000000ffffffffffffffff0400000000000000ffffffff00000000000000000000000019000000ea056b0900000000ac766b090000000004000000ffffffff00000000000000000000000000000000000000000000000000000000000000000000000000000000000000000000000079961d8b00000000ffffffffffffffff0400000000000000ffffffff0000000000000000000000000080d04401000000a8966402a9150000d001cd0f5002cd0f060000000700000001000000000000000000000000000000000000000800000000000001000000000080da440080da440a000000000000000000000000000000000000000000000000000000000000000000803f000000000100000038db5f2544db5f2544db5f25000000000000000010e1211a00000000000000000101000050c4f30da81500000a000000780500009d030000cc010000000000008e021c0800000000c3716bb10000000004000000ffffffff0000000000000000000000000000000000000000000000000000000000000000000000000000000000000000000000009d911d8b00000000ffffffffffffffff0400000000000000ffffffff0000000000000000000000001900000012026b090000000054716b090000000004000000ffffffff00000000000000000000000000000000000000000000000000000000000000000000000000000000000000000000000011901d8b00000000ffffffffffffffff0400000000000000ffffffff0000000000000000000000000020d24401000000a8966402aa15000010facc0f90facc0f070000000700000001000000000000000000000000000000000000000800000000000001000000000000da440000da440b000000000000000000000000000000000000000000000000000000000000000000803f000000000100000048db5f2554db5f2554db5f25000000000000000010e1211a00000000000000000101000050c4f30da91500000b0000000e06000001040000fe0100000000000036e3ce08000000007d706b260000000004000000ffffffff00000000000000000000000000000000000000000000000000000000000000000000000000000000000000000000000035931d8b00000000ffffffffffffffff0400000000000000ffffffff00000000000000000000000019000000ba006b0900000000fc736b090000000004000000ffffffff000000000000000000000000000000000000000000000000000000000000000000000000000000000000000000000000a9931d8b00000000ffffffffffffffff0400000000000000ffffffff00000000000000000000000000a0d34401000000a8966402ab1500005005cd0f5006cd0f070000000700000001000000000000000000000000000000000000000800000000000001000000000060dd440060dd440c000000000000000000000000000000000000000000000000000000000000000000803f000000000000000078db5f2584db5f2584db5f25000000000000000010e1211a00000000000000000101000050c4f30daa1500000c000000720600004204000021020000090000005ef16e09000000001872eb260000000004000000ffffffff000000000000000000000000000000000000000000000000000000000000000000000000000000000000000000000000cd921d8b00000000ffffffffffffffff0400000000000000ffffffff000000000000000000000000000000002221ae08000000006a726b200000000004000000ffffffff000000000000000000000000000000000000000000000000000000000000000000000000000000000000000000000000418d1d8b00000000ffffffffffffffff0400000000000000ffffffff00000000000000000000000000e0d64401000000a8966402ac15000010c9cc0f50c9cc0f0600000007000000010000000000000000000000000000000000000008000000000000010000000000a0e04400a0e0440d000000000000000000000000000000000000000000000000000000000000000000803f0000000000000000f8dc5f2504dd5f2504dd5f25000000000000000010e1211a00000000000000000101000050c4f30dab1500000d00000008070000a60400005302000000000000c61f9f08000000008f6c6ba90000000004000000ffffffff000000000000000000000000000000000000000000000000000000000000000000000000000000000000000000000000658c1d8b00000000ffffffffffffffff0400000000000000ffffffff000000000000000000000000190000004a1f6b09000000000c6c6b090000000004000000ffffffff000000000000000000000000000000000000000000000000000000000000000000000000000000000000000000000000d98c1d8b00000000ffffffffffffffff0400000000000000ffffffff0000000000000000000000000020da4401000000a8966402ad1500001009cd0f5009cd0f060000000700000001000000000000000000000000000000000000000800000000000001000000000000e4440000e4440e000000000000000000000000000000000000000000000000000000000000000000803f0000000000000000e8d75f25f4d75f25f4d75f25000000000000000010e1211a00000000000000000101000050c4f30dac1500000e0000006c070000e704000071020000000000006e5c780b00000000386f6b930000000004000000ffffffff000000000000000000000000000000000000000000000000000000000000000000000000000000000000000000000000fd8f1d8b00000000ffffffffffffffff0400000000000000ffffffff00000000000000000000000019000000f21d6b0900000000b46e6b090000000004000000ffffffff000000000000000000000000000000000000000000000000000000000000000000000000000000000000000000000000718e1d8b00000000ffffffffffffffff0400000000000000ffffffff0000000000000000000000000060dd4401000000a8966402ae150000d0c3cc0f90c4cc0f060000000700000001000000000000000000000000000000000000000800000000000001000000000060e7440060e7440f000000000000000000000000000000000000000000000000000000000000000000803f0000000000000000e8d85f25f4d85f25f4d85f25000000000000000010e1211a00000000000000000101000050c4f30dad1500000f000000d0070000280500009402000004000000963a680900000000d0696b100000000004000000ffffffff00000000000000000000000000000000000000000000000000000000000000000000000000000000000000000000000095891d8b00000000ffffffffffffffff0400000000000000ffffffff000000000000000000000000000000001a9a590b000000004d696b9d0000000004000000ffffffff00000000000000000000000000000000000000000000000000000000000000000000000000000000000000000000000009881d8b00000000ffffffffffffffff0400000000000000ffffffff00000000000000000000000000a0e04401000000</t>
  </si>
  <si>
    <t>#171|CarDef_BMW_M2|4348454154454E47494E45030000005000F22A00000000E8170000a8966402af150000d001cd0f1002cd0f0000000007000000010000000000000000000000000000000000000008000000000000010000000000c0824400c0824401000000000000000000000000000000000000000000000000000000000000000000803f0000000004000000f8db5f2504dc5f2504dc5f25000000000000000050e4211a000000000000000001010000d0b7f30dffffffff01000000fa000000a5000000550000000000000026ce640900000000601d6b740000000004000000ffffffff00000000000000000000000000000000000000000000000000000000000000000000000000000000000000000000000045fc1d8b00000000ffffffffffffffff0400000000000000ffffffff00000000000000000000000019000000aa6f6b0900000000ec1c6b090000000004000000ffffffff000000000000000000000000000000000000000000000000000000000000000000000000000000000000000000000000b9fc1d8b00000000ffffffffffffffff0400000000000000ffffffff00000000000000000000000000c0824400000000a8966402b015000010f6cc0f90f6cc0f0000000007000000010000000000000000000000000000000000000008000000000000010000000000a0874400a0874402000000000000000000000000000000000000000000000000000000000000000000803f000000000400000008dc5f2514dc5f2514dc5f25000000000000000050e4211a000000000000000001010000d0b7f30daf15000002000000fa000000a500000055000000000000004ecc640900000000081f6b740000000004000000ffffffff000000000000000000000000000000000000000000000000000000000000000000000000000000000000000000000000ddff1d8b00000000ffffffffffffffff0400000000000000ffffffff00000000000000000000000019000000d26d6b0900000000941e6b090000000004000000ffffffff00000000000000000000000000000000000000000000000000000000000000000000000000000000000000000000000051fe1d8b00000000ffffffffffffffff0400000000000000ffffffff0000000000000000000000000000854400000000a8966402b115000010ffcc0f1000cd0f0000000007000000010000000000000000000000000000000000000008000000000000010000000000008a4400008a4403000000000000000000000000000000000000000000000000000000000000000000803f000000000400000068db5f2574db5f2574db5f25000000000000000050e4211a000000000000000001010000d0b7f30db0150000030000002c010000c80000006400000000000000f62a740900000000b0196bf30000000004000000ffffffff00000000000000000000000000000000000000000000000000000000000000000000000000000000000000000000000075f91d8b00000000ffffffffffffffff0400000000000000ffffffff000000000000000000000000190000007a6a6b09000000003c196b090000000004000000ffffffff000000000000000000000000000000000000000000000000000000000000000000000000000000000000000000000000e9f91d8b00000000ffffffffffffffff0400000000000000ffffffff0000000000000000000000000040874401000000a8966402b2150000d0facc0fd0fbcc0f0000000007000000010000000000000000000000000000000000000008000000000000010000000000408c4400408c4404000000000000000000000000000000000000000000000000000000000000000000803f000000000200000088db5f2594db5f2594db5f25000000000000000050e4211a000000000000000001010000d0b7f30db1150000040000002c010000c800000064000000050000001e636b090000000058182b090000000004000000ffffffff0000000000000000000000000000000000000000000000000000000000000000000000000000000000000000000000000dfb1d8b00000000ffffffffffffffff0400000002000000ffffffff00000000000000000000000000000000e228740900000000a41b6bf30000000004000000ffffffff00000000000000000000000000000000000000000000000000000000000000000000000000000000000000000000000081fb1d8b00000000ffffffffffffffff0400000000000000ffffffff0000000000000000000000000080894401000000a8966402b315000050f7cc0fd0f7cc0f00000000070000000100000000000000000000000000000000000000080000000000000100000000006091440060914405000000000000000000000000000000000000000000000000000000000000000000803f000000000200000098dc5f25a4dc5f25a4dc5f25000000000000000050e4211a000000000000000001010000d0b7f30db2150000050000005e010000e600000073000000000000008689450900000000c11a6b7e0000000004000000ffffffff000000000000000000000000000000000000000000000000000000000000000000000000000000000000000000000000a5fa1d8b00000000ffffffffffffffff0400000000000000ffffffff000000000000000000000000190000000a696b09000000004c1a6b090000000004000000ffffffff00000000000000000000000000000000000000000000000000000000000000000000000000000000000000000000000019f51d8b00000000ffffffffffffffff0400000000000000ffffffff00000000000000000000000000c08b4401000000a8966402b415000050c6cc0fd0c6cc0f07000000070000000100000000000000000000000000000000000000080000000000000100000000004091440040914406000000000000000000000000000000000000000000000000000000000000000000803f000000000200000058dc5f2564dc5f2564dc5f25000000000000000050e4211a000000000000000001010000d0b7f30db3150000060000005e010000e600000073000000000000002e8645090000000069156b7e0000000004000000ffffffff0000000000000000000000000000000000000000000000000000000000000000000000000000000000000000000000003df41d8b00000000ffffffffffffffff0400000000000000ffffffff00000000000000000000000019000000b2676b0900000000f4146b090000000004000000ffffffff000000000000000000000000000000000000000000000000000000000000000000000000000000000000000000000000b1f41d8b00000000ffffffffffffffff0400000000000000ffffffff00000000000000000000000000c08d4401000000a8966402b515000050c6cc0f90c6cc0f07000000070000000100000000000000000000000000000000000000080000000000000100000000006094440060944407000000000000000000000000000000000000000000000000000000000000000000803f0000000002000000a8dc5f25b4dc5f25b4dc5f25000000000000000050e4211a000000000000000001010000d0b7f30db4150000070000005e010000e60000007300000000000000568445090000000011176b7e0000000004000000ffffffff000000000000000000000000000000000000000000000000000000000000000000000000000000000000000000000000d5f71d8b00000000ffffffffffffffff0400000000000000ffffffff00000000000000000000000019000000da656b09000000009c166b090000000004000000ffffffff00000000000000000000000000000000000000000000000000000000000000000000000000000000000000000000000049f61d8b00000000ffffffffffffffff0400000000000000ffffffff00000000000000000000000000c0904401000000a8966402b615000050f7cc0f90f7cc0f06000000070000000100000000000000000000000000000000000000080000000000000100000000008097440080974408000000000000000000000000000000000000000000000000000000000000000000803f000000000100000068dc5f2574dc5f2574dc5f25000000000000000050e4211a000000000000000001010000d0b7f30db51500000800000090010000090100008200000005000000fe6a6b0900000000b8112b090000000004000000ffffffff0000000000000000000000000000000000000000000000000000000000000000000000000000000000000000000000006df11d8b00000000ffffffffffffffff040000000e000000ffffffff0000000000000000000000000000000042e255090000000005116bfd0000000004000000ffffffff000000000000000000000000000000000000000000000000000000000000000000000000000000000000000000000000e1f11d8b00000000ffffffffffffffff0400000000000000ffffffff00000000000000000000000000c0934401000000a8966402b71500001009cd0f9009cd0f0000000007000000010000000000000000000000000000000000000008000000000000010000000000809a4400809a4409000000000000000000000000000000000000000000000000000000000000000000803f000000000100000078dc5f2584dc5f2584dc5f25000000000000000050e4211a000000000000000001010000d0b7f30db6150000090000009001000009010000820000000000000066e355090000000021106bfd0000000004000000ffffffff00000000000000000000000000000000000000000000000000000000000000000000000000000000000000000000000005f31d8b00000000ffffffffffffffff0400000000000000ffffffff00000000000000000000000019000000ea606b0900000000ac136b090000000004000000ffffffff00000000000000000000000000000000000000000000000000000000000000000000000000000000000000000000000079f31d8b00000000ffffffffffffffff0400000000000000ffffffff00000000000000000000000000c0964401000000a8966402b815000050f3cc0f90f3cc0f0700000007000000010000000000000000000000000000000000000008000000000000010000000000e09f4400e09f440a000000000000000000000000000000000000000000000000000000000000000000803f0000000001000000b8dc5f25c4dc5f25c4dc5f25000000000000000050e4211a000000000000000001010000d0b7f30db71500000a000000c20100002701000096000000000000008e41250900000000ca126b780000000004000000ffffffff0000000000000000000000000000000000000000000000000000000000000000000000000000000000000000000000009df21d8b00000000ffffffffffffffff0400000000000000ffffffff0000000000000000000000001900000012616b090000000054126b090000000004000000ffffffff00000000000000000000000000000000000000000000000000000000000000000000000000000000000000000000000011ed1d8b00000000ffffffffffffffff0400000000000000ffffffff00000000000000000000000000c0994401000000a8966402b9150000100ecd0f100fcd0f0600000007000000010000000000000000000000000000000000000008000000000000010000000000c0a14400c0a1440b000000000000000000000000000000000000000000000000000000000000000000803f000000000100000028dc5f2534dc5f2534dc5f25000000000000000050e4211a000000000000000001010000d0b7f30db81500000b000000c2010000270100009600000000000000365e250900000000720d6b780000000004000000ffffffff00000000000000000000000000000000000000000000000000000000000000000000000000000000000000000000000035ec1d8b00000000ffffffffffffffff0400000000000000ffffffff00000000000000000000000019000000ba7f6b0900000000fc0c6b090000000004000000ffffffff000000000000000000000000000000000000000000000000000000000000000000000000000000000000000000000000a9ec1d8b00000000ffffffffffffffff0400000000000000ffffffff00000000000000000000000000009d4401000000a8966402ba15000050cbcc0fd0cbcc0f060000000700000001000000000000000000000000000000000000000800000000000001000000000040a8440040a8440c000000000000000000000000000000000000000000000000000000000000000000803f000000000000000008dd5f2514dd5f2514dd5f25000000000000000050e4211a000000000000000001010000d0b7f30db91500000c000000c20100002701000096000000090000005e046b0900000000180fab0a0000000004000000ffffffff000000000000000000000000000000000000000000000000000000000000000000000000000000000000000000000000cdef1d8b00000000ffffffffffffffff0400000000000000ffffffff00000000000000000000000000000000225c250900000000660f6b780000000004000000ffffffff00000000000000000000000000000000000000000000000000000000000000000000000000000000000000000000000041ee1d8b00000000ffffffffffffffff0400000000000000ffffffff0000000000000000000000000060a34401000000a8966402bb15000010c9cc0f50c9cc0f0600000007000000010000000000000000000000000000000000000008000000000000010000000000e0ae4400e0ae440d000000000000000000000000000000000000000000000000000000000000000000803f000000000000000018dd5f2524dd5f2524dd5f25000000000000000050e4211a000000000000000001010000d0b7f30dba1500000d000000f40100004a010000a500000000000000c6ba36090000000082096be70000000004000000ffffffff00000000000000000000000000000000000000000000000000000000000000000000000000000000000000000000000065e91d8b00000000ffffffffffffffff0400000000000000ffffffff000000000000000000000000190000004a7a6b09000000000c096b090000000004000000ffffffff000000000000000000000000000000000000000000000000000000000000000000000000000000000000000000000000d9e91d8b00000000ffffffffffffffff0400000000000000ffffffff00000000000000000000000000c0a94401000000a8966402bc15000090c1cc0f10c2cc0f000000000700000001000000000000000000000000000000000000000800000000000001000000000060b5440060b5440e000000000000000000000000000000000000000000000000000000000000000000803f000000000000000038d85f2544d85f2544d85f25000000000000000050e4211a000000000000000001010000d0b7f30dbb1500000e000000f40100004a010000a5000000000000006ebb3609000000002a086be70000000004000000ffffffff000000000000000000000000000000000000000000000000000000000000000000000000000000000000000000000000fde81d8b00000000ffffffffffffffff0400000000000000ffffffff00000000000000000000000019000000f2786b0900000000b40b6b090000000004000000ffffffff00000000000000000000000000000000000000000000000000000000000000000000000000000000000000000000000071eb1d8b00000000ffffffffffffffff0400000000000000ffffffff0000000000000000000000000020b04401000000a8966402bd1500005011cd0fd011cd0f070000000700000001000000000000000000000000000000000000000800000000000001000000000020bc440020bc440f000000000000000000000000000000000000000000000000000000000000000000803f000000000000000058d95f2564d95f2564d95f25000000000000000050e4211a000000000000000001010000d0b7f30dbc1500000f000000260200006d010000b4000000040000009659680900000000d00a6b100000000004000000ffffffff00000000000000000000000000000000000000000000000000000000000000000000000000000000000000000000000095ea1d8b00000000ffffffffffffffff0400000000000000ffffffff000000000000000000000000000000001a190609000000005f0a6b620000000004000000ffffffff00000000000000000000000000000000000000000000000000000000000000000000000000000000000000000000000009e51d8b00000000ffffffffffffffff0400000000000000ffffffff00000000000000000000000000a0b64401000000</t>
  </si>
  <si>
    <t>#172|CarDef_Mclaren_M14A|4348454154454E47494E450300000050BAF22A00000000E8170000a8966402be150000100ecd0f900ecd0f00000000070000000100000000000000000000000000000000000000080000000000000100000000004075440040754401000000000000000000000000000000000000000000000000000000000000000000803f000000000400000038dc5f2544dc5f2544dc5f25000000000000000010e3211a00000000000000000101000038eee706ffffffff010000002c010000c80000006400000000000000269474090000000060a76bf30000000004000000ffffffff00000000000000000000000000000000000000000000000000000000000000000000000000000000000000000000000045461d8b00000000ffffffffffffffff0400000000000000ffffffff00000000000000000000000019000000aad56b0900000000eca66b090000000004000000ffffffff000000000000000000000000000000000000000000000000000000000000000000000000000000000000000000000000b9461d8b00000000ffffffffffffffff0400000000000000ffffffff0000000000000000000000000040754400000000a8966402bf15000090c1cc0f10c2cc0f00000000070000000100000000000000000000000000000000000000080000000000000100000000006080440060804402000000000000000000000000000000000000000000000000000000000000000000803f0000000004000000d8dc5f25e4dc5f25e4dc5f25000000000000000010e3211a00000000000000000101000038eee706be150000020000005e010000e600000073000000000000004e3245090000000009a16b7e0000000004000000ffffffff000000000000000000000000000000000000000000000000000000000000000000000000000000000000000000000000dd411d8b00000000ffffffffffffffff0400000000000000ffffffff00000000000000000000000019000000d2d36b090000000094a06b090000000004000000ffffffff00000000000000000000000000000000000000000000000000000000000000000000000000000000000000000000000051401d8b00000000ffffffffffffffff0400000000000000ffffffff00000000000000000000000000c07b4400000000a8966402c015000050cbcc0f90cbcc0f0000000007000000010000000000000000000000000000000000000008000000000000010000000000c0834400c0834403000000000000000000000000000000000000000000000000000000000000000000803f0000000004000000e8dc5f25f4dc5f25f4dc5f25000000000000000010e3211a00000000000000000101000038eee706bf1500000300000090010000090100008200000000000000f650550900000000b1a36bfd0000000004000000ffffffff00000000000000000000000000000000000000000000000000000000000000000000000000000000000000000000000075431d8b00000000ffffffffffffffff0400000000000000ffffffff000000000000000000000000190000007ad06b09000000003ca36b090000000004000000ffffffff000000000000000000000000000000000000000000000000000000000000000000000000000000000000000000000000e9431d8b00000000ffffffffffffffff0400000000000000ffffffff0000000000000000000000000020814401000000a8966402c115000010ffcc0f1000cd0f07000000070000000100000000000000000000000000000000000000080000000000000100000000000087440000874404000000000000000000000000000000000000000000000000000000000000000000803f000000000200000048dc5f2554dc5f2554dc5f25000000000000000010e3211a00000000000000000101000038eee706c015000004000000c20100002701000096000000050000001ed96b090000000058a22b090000000004000000ffffffff0000000000000000000000000000000000000000000000000000000000000000000000000000000000000000000000000d3d1d8b00000000ffffffffffffffff0400000002000000ffffffff00000000000000000000000000000000e28e250900000000a6dd6b780000000004000000ffffffff000000000000000000000000000000000000000000000000000000000000000000000000000000000000000000000000813d1d8b00000000ffffffffffffffff0400000000000000ffffffff0000000000000000000000000060844401000000a8966402c2150000100ecd0f500ecd0f0000000007000000010000000000000000000000000000000000000008000000000000010000000000008d4400008d4405000000000000000000000000000000000000000000000000000000000000000000803f000000000200000048dd5f2554dd5f2554dd5f25000000000000000010e3211a00000000000000000101000038eee706c115000005000000f40100004a010000a500000000000000866f360900000000c2dc6be70000000004000000ffffffff000000000000000000000000000000000000000000000000000000000000000000000000000000000000000000000000a53c1d8b00000000ffffffffffffffff0400000000000000ffffffff000000000000000000000000190000000aaf6b09000000004cdc6b090000000004000000ffffffff000000000000000000000000000000000000000000000000000000000000000000000000000000000000000000000000193f1d8b00000000ffffffffffffffff0400000000000000ffffffff00000000000000000000000000a0874401000000a8966402c315000010f6cc0f50f6cc0f0000000007000000010000000000000000000000000000000000000008000000000000010000000000608e4400608e4406000000000000000000000000000000000000000000000000000000000000000000803f0000000002000000f8dd5f2504de5f2504de5f25000000000000000010e3211a00000000000000000101000038eee706c215000006000000260200006d010000b4000000000000002ecc0609000000006bdf6b620000000004000000ffffffff0000000000000000000000000000000000000000000000000000000000000000000000000000000000000000000000003d3e1d8b00000000ffffffffffffffff0400000000000000ffffffff00000000000000000000000019000000b2ad6b0900000000f4de6b090000000004000000ffffffff000000000000000000000000000000000000000000000000000000000000000000000000000000000000000000000000b13e1d8b00000000ffffffffffffffff0400000000000000ffffffff00000000000000000000000000e08a4401000000a8966402c4150000d001cd0f1002cd0f00000000070000000100000000000000000000000000000000000000080000000000000100000000002093440020934407000000000000000000000000000000000000000000000000000000000000000000803f000000000200000008de5f2514de5f2514de5f25000000000000000010e3211a00000000000000000101000038eee706c315000007000000580200008b010000c80000000000000056aa16090000000013d96be10000000004000000ffffffff000000000000000000000000000000000000000000000000000000000000000000000000000000000000000000000000d5391d8b00000000ffffffffffffffff0400000000000000ffffffff00000000000000000000000019000000daab6b09000000009cd86b090000000004000000ffffffff00000000000000000000000000000000000000000000000000000000000000000000000000000000000000000000000049381d8b00000000ffffffffffffffff0400000000000000ffffffff00000000000000000000000000808f4401000000a8966402c515000010ffcc0f90ffcc0f0000000007000000010000000000000000000000000000000000000008000000000000010000000000e0974400e0974408000000000000000000000000000000000000000000000000000000000000000000803f0000000001000000a8dd5f25b4dd5f25b4dd5f25000000000000000010e3211a00000000000000000101000038eee706c4150000080000008a020000ae010000d700000005000000fea06b0900000000b8db2b090000000004000000ffffffff0000000000000000000000000000000000000000000000000000000000000000000000000000000000000000000000006d3b1d8b00000000ffffffffffffffff040000000e000000ffffffff000000000000000000000000000000004208e7090000000000db6b6c0000000004000000ffffffff000000000000000000000000000000000000000000000000000000000000000000000000000000000000000000000000e13b1d8b00000000ffffffffffffffff0400000000000000ffffffff0000000000000000000000000020944401000000a8966402c6150000d0c3cc0f90c4cc0f0600000007000000010000000000000000000000000000000000000008000000000000010000000000a09c4400a09c4409000000000000000000000000000000000000000000000000000000000000000000803f0000000001000000d8dd5f25e4dd5f25e4dd5f25000000000000000010e3211a00000000000000000101000038eee706c515000009000000bc020000cc010000e60000000000000066e9f7090000000024da6beb0000000004000000ffffffff00000000000000000000000000000000000000000000000000000000000000000000000000000000000000000000000005351d8b00000000ffffffffffffffff0400000000000000ffffffff00000000000000000000000019000000eaa66b0900000000acd56b090000000004000000ffffffff00000000000000000000000000000000000000000000000000000000000000000000000000000000000000000000000079351d8b00000000ffffffffffffffff0400000000000000ffffffff00000000000000000000000000c0984401000000a8966402c71500005005cd0fd005cd0f0600000007000000010000000000000000000000000000000000000008000000000000010000000000a0a34400a0a3440a000000000000000000000000000000000000000000000000000000000000000000803f0000000001000000b8dd5f25c4dd5f25c4dd5f25000000000000000010e3211a00000000000000000101000038eee706c61500000a000000ee020000ef010000fa000000000000008e47c00900000000cdd46b560000000004000000ffffffff0000000000000000000000000000000000000000000000000000000000000000000000000000000000000000000000009d341d8b00000000ffffffffffffffff0400000000000000ffffffff0000000000000000000000001900000012a76b090000000054d46b090000000004000000ffffffff00000000000000000000000000000000000000000000000000000000000000000000000000000000000000000000000011371d8b00000000ffffffffffffffff0400000000000000ffffffff00000000000000000000000000609d4401000000a8966402c81500001009cd0f5009cd0f0600000007000000010000000000000000000000000000000000000008000000000000010000000000e0a64400e0a6440b000000000000000000000000000000000000000000000000000000000000000000803f000000000100000018de5f2524de5f2524de5f25000000000000000010e3211a00000000000000000101000038eee706c71500000b000000200300001202000009010000000000003624d0090000000075d76bd50000000004000000ffffffff00000000000000000000000000000000000000000000000000000000000000000000000000000000000000000000000035361d8b00000000ffffffffffffffff0400000000000000ffffffff00000000000000000000000019000000baa56b0900000000fcd66b090000000004000000ffffffff000000000000000000000000000000000000000000000000000000000000000000000000000000000000000000000000a9361d8b00000000ffffffffffffffff0400000000000000ffffffff0000000000000000000000000000a24401000000a8966402c915000010f6cc0f10f7cc0f060000000700000001000000000000000000000000000000000000000800000000000001000000000020af440020af440c000000000000000000000000000000000000000000000000000000000000000000803f000000000000000038dd5f2544dd5f2544dd5f25000000000000000010e3211a00000000000000000101000038eee706c81500000c000000520300003002000018010000090000005eba6a090000000018d1ab010000000004000000ffffffff000000000000000000000000000000000000000000000000000000000000000000000000000000000000000000000000cd311d8b00000000ffffffffffffffff0400000000000000ffffffff000000000000000000000000000000002282a0090000000062d16b500000000004000000ffffffff00000000000000000000000000000000000000000000000000000000000000000000000000000000000000000000000041301d8b00000000ffffffffffffffff0400000000000000ffffffff0000000000000000000000000000aa4401000000a8966402ca150000d001cd0f5002cd0f000000000700000001000000000000000000000000000000000000000800000000000001000000000060b7440060b7440d000000000000000000000000000000000000000000000000000000000000000000803f000000000000000058dd5f2564dd5f2564dd5f25000000000000000010e3211a00000000000000000101000038eee706c91500000d00000084030000530200002701000000000000c660b1090000000086d36bdf0000000004000000ffffffff00000000000000000000000000000000000000000000000000000000000000000000000000000000000000000000000065331d8b00000000ffffffffffffffff0400000000000000ffffffff000000000000000000000000190000004aa06b09000000000cd36b090000000004000000ffffffff000000000000000000000000000000000000000000000000000000000000000000000000000000000000000000000000d9331d8b00000000ffffffffffffffff0400000000000000ffffffff0000000000000000000000000000b24401000000a8966402cb150000d0c3cc0f50c4cc0f0700000007000000010000000000000000000000000000000000000008000000000000010000000000a0bf4400a0bf440e000000000000000000000000000000000000000000000000000000000000000000803f000000000000000068d95f2574d95f2574d95f25000000000000000010e3211a00000000000000000101000038eee706ca1500000e000000b6030000710200003b010000000000006ec18109000000002fd26b5a0000000004000000ffffffff000000000000000000000000000000000000000000000000000000000000000000000000000000000000000000000000fd321d8b00000000ffffffffffffffff0400000000000000ffffffff00000000000000000000000019000000f2be6b0900000000b4cd6b090000000004000000ffffffff000000000000000000000000000000000000000000000000000000000000000000000000000000000000000000000000712d1d8b00000000ffffffffffffffff0400000000000000ffffffff0000000000000000000000000000ba4401000000a8966402cc15000050cbcc0fd0cbcc0f0700000007000000010000000000000000000000000000000000000008000000000000010000000000a0c74400a0c7440f000000000000000000000000000000000000000000000000000000000000000000803f000000000000000028da5f2534da5f2534da5f25000000000000000010e3211a00000000000000000101000038eee706cb1500000f000000e8030000940200004a01000004000000969f680900000000d0cc6b100000000004000000ffffffff000000000000000000000000000000000000000000000000000000000000000000000000000000000000000000000000952c1d8b00000000ffffffffffffffff0400000000000000ffffffff000000000000000000000000000000001abf9109000000005bcc6bd90000000004000000ffffffff000000000000000000000000000000000000000000000000000000000000000000000000000000000000000000000000092f1d8b00000000ffffffffffffffff0400000000000000ffffffff00000000000000000000000000c0c14401000000</t>
  </si>
  <si>
    <t>#173|CarDef_Bentley_Continental_Supersport_2010|4348454154454E47494E4503000000509BF22A00000000E8170000a8966402cd150000100ecd0f100fcd0f000000000700000001000000000000000000000000000000000000000800000000000001000000000080b0440080b04401000000000000000000000000000000000000000000000000000000000000000000803f0000000004000000e8dd5f25f4dd5f25f4dd5f25000000000000000090e3211a00000000000000000101000050bbf30dffffffff010000002c010000c8000000640000000000000026b574090000000060866bf30000000004000000ffffffff00000000000000000000000000000000000000000000000000000000000000000000000000000000000000000000000045611d8b00000000ffffffffffffffff0400000000000000ffffffff00000000000000000000000019000000aaf26b0900000000ec816b090000000004000000ffffffff000000000000000000000000000000000000000000000000000000000000000000000000000000000000000000000000b9611d8b00000000ffffffffffffffff0400000000000000ffffffff0000000000000000000000000080b04400000000a8966402ce150000d0c3cc0f90c4cc0f000000000700000001000000000000000000000000000000000000000800000000000001000000000080b5440080b54402000000000000000000000000000000000000000000000000000000000000000000803f000000000400000098dd5f25a4dd5f25a4dd5f25000000000000000090e3211a00000000000000000101000050bbf30dcd150000020000005e010000e600000073000000000000004e1345090000000009806b7e0000000004000000ffffffff000000000000000000000000000000000000000000000000000000000000000000000000000000000000000000000000dd601d8b00000000ffffffffffffffff0400000000000000ffffffff00000000000000000000000019000000d2f06b090000000094836b090000000004000000ffffffff00000000000000000000000000000000000000000000000000000000000000000000000000000000000000000000000051631d8b00000000ffffffffffffffff0400000000000000ffffffff0000000000000000000000000000b24400000000a8966402cf1500005011cd0f9011cd0f000000000700000001000000000000000000000000000000000000000800000000000001000000000020b7440020b74403000000000000000000000000000000000000000000000000000000000000000000803f000000000400000068dd5f2574dd5f2574dd5f25000000000000000090e3211a00000000000000000101000050bbf30dce1500000300000090010000090100008200000000000000f671550900000000b1826bfd0000000004000000ffffffff00000000000000000000000000000000000000000000000000000000000000000000000000000000000000000000000075621d8b00000000ffffffffffffffff0400000000000000ffffffff000000000000000000000000190000007af16b09000000003c826b090000000004000000ffffffff000000000000000000000000000000000000000000000000000000000000000000000000000000000000000000000000e9621d8b00000000ffffffffffffffff0400000000000000ffffffff0000000000000000000000000080b34401000000a8966402d015000010f6cc0f50f6cc0f0000000007000000010000000000000000000000000000000000000008000000000000010000000000a0b84400a0b84404000000000000000000000000000000000000000000000000000000000000000000803f0000000002000000c8dd5f25d4dd5f25d4dd5f25000000000000000090e3211a00000000000000000101000050bbf30dcf15000004000000f40100004a010000a5000000050000001ec66b090000000058bd2b090000000004000000ffffffff0000000000000000000000000000000000000000000000000000000000000000000000000000000000000000000000000d5c1d8b00000000ffffffffffffffff0400000001000000ffffffff00000000000000000000000000000000e20f360900000000a6bc6be70000000004000000ffffffff000000000000000000000000000000000000000000000000000000000000000000000000000000000000000000000000815c1d8b00000000ffffffffffffffff0400000000000000ffffffff0000000000000000000000000000b54401000000a8966402d115000010f6cc0f10f7cc0f0000000007000000010000000000000000000000000000000000000008000000000000010000000000c0bd4400c0bd4405000000000000000000000000000000000000000000000000000000000000000000803f000000000200000078dd5f2584dd5f2584dd5f25000000000000000090e3211a00000000000000000101000050bbf30dd015000005000000260200006d010000b40000000000000086ac060900000000c3bf6b620000000004000000ffffffff000000000000000000000000000000000000000000000000000000000000000000000000000000000000000000000000a55f1d8b00000000ffffffffffffffff0400000000000000ffffffff000000000000000000000000190000000acc6b09000000004cbf6b090000000004000000ffffffff000000000000000000000000000000000000000000000000000000000000000000000000000000000000000000000000195e1d8b00000000ffffffffffffffff0400000000000000ffffffff0000000000000000000000000080b64401000000a8966402d21500005005cd0f9005cd0f000000000700000001000000000000000000000000000000000000000800000000000001000000000080bc440080bc4406000000000000000000000000000000000000000000000000000000000000000000803f0000000002000000f8de5f2504df5f2504df5f25000000000000000090e3211a00000000000000000101000050bbf30dd115000006000000580200008b010000c8000000000000002ecd1609000000006bbe6be10000000004000000ffffffff0000000000000000000000000000000000000000000000000000000000000000000000000000000000000000000000003d591d8b00000000ffffffffffffffff0400000000000000ffffffff00000000000000000000000019000000b2ca6b0900000000f4b96b090000000004000000ffffffff000000000000000000000000000000000000000000000000000000000000000000000000000000000000000000000000b1591d8b00000000ffffffffffffffff0400000000000000ffffffff00000000000000000000000000e0b74401000000a8966402d315000010ffcc0f1000cd0f0000000007000000010000000000000000000000000000000000000008000000000000010000000000a0be4400a0be4407000000000000000000000000000000000000000000000000000000000000000000803f000000000200000098de5f25a4de5f25a4de5f25000000000000000090e3211a00000000000000000101000050bbf30dd215000007000000bc020000cc010000e600000000000000568bf7090000000014b86beb0000000004000000ffffffff000000000000000000000000000000000000000000000000000000000000000000000000000000000000000000000000d5581d8b00000000ffffffffffffffff0400000000000000ffffffff00000000000000000000000019000000dac86b09000000009cbb6b090000000004000000ffffffff000000000000000000000000000000000000000000000000000000000000000000000000000000000000000000000000495b1d8b00000000ffffffffffffffff0400000000000000ffffffff0000000000000000000000000000ba4401000000a8966402d4150000d0facc0f90fbcc0f0700000007000000010000000000000000000000000000000000000008000000000000010000000000e0c04400e0c04408000000000000000000000000000000000000000000000000000000000000000000803f000000000100000058de5f2564de5f2564de5f25000000000000000090e3211a00000000000000000101000050bbf30dd315000008000000ee020000ef010000fa00000005000000fec16b0900000000b8ba2b090000000004000000ffffffff0000000000000000000000000000000000000000000000000000000000000000000000000000000000000000000000006d5a1d8b00000000ffffffffffffffff040000000e000000ffffffff000000000000000000000000000000004229c0090000000001ba6b560000000004000000ffffffff000000000000000000000000000000000000000000000000000000000000000000000000000000000000000000000000e15a1d8b00000000ffffffffffffffff0400000000000000ffffffff0000000000000000000000000020bc4401000000a8966402d515000050f3cc0f90f3cc0f060000000700000001000000000000000000000000000000000000000800000000000001000000000000c3440000c34409000000000000000000000000000000000000000000000000000000000000000000803f0000000001000000b8de5f25c4de5f25c4de5f25000000000000000090e3211a00000000000000000101000050bbf30dd415000009000000200300001202000009010000000000006646d0090000000025b56bd50000000004000000ffffffff00000000000000000000000000000000000000000000000000000000000000000000000000000000000000000000000005541d8b00000000ffffffffffffffff0400000000000000ffffffff00000000000000000000000019000000eac76b0900000000acb46b090000000004000000ffffffff00000000000000000000000000000000000000000000000000000000000000000000000000000000000000000000000079541d8b00000000ffffffffffffffff0400000000000000ffffffff0000000000000000000000000040be4401000000a8966402d615000010ffcc0f50ffcc0f070000000700000001000000000000000000000000000000000000000800000000000001000000000020c8440020c8440a000000000000000000000000000000000000000000000000000000000000000000803f000000000100000068de5f2574de5f2574de5f25000000000000000090e3211a00000000000000000101000050bbf30dd51500000a000000840300005302000027010000000000008e04b10900000000ceb76bdf0000000004000000ffffffff0000000000000000000000000000000000000000000000000000000000000000000000000000000000000000000000009d571d8b00000000ffffffffffffffff0400000000000000ffffffff0000000000000000000000001900000012c46b090000000054b76b090000000004000000ffffffff00000000000000000000000000000000000000000000000000000000000000000000000000000000000000000000000011561d8b00000000ffffffffffffffff0400000000000000ffffffff0000000000000000000000000060c04401000000a8966402d715000010ffcc0fd0ffcc0f060000000700000001000000000000000000000000000000000000000800000000000001000000000040c8440040c8440b000000000000000000000000000000000000000000000000000000000000000000803f000000000100000088de5f2594de5f2594de5f25000000000000000090e3211a00000000000000000101000050bbf30dd61500000b000000b6030000710200003b0100000000000036a581090000000077b66b5a0000000004000000ffffffff00000000000000000000000000000000000000000000000000000000000000000000000000000000000000000000000035511d8b00000000ffffffffffffffff0400000000000000ffffffff00000000000000000000000019000000bac26b0900000000fcb16b090000000004000000ffffffff000000000000000000000000000000000000000000000000000000000000000000000000000000000000000000000000a9511d8b00000000ffffffffffffffff0400000000000000ffffffff0000000000000000000000000060c24401000000a8966402d815000010c9cc0f90c9cc0f000000000700000001000000000000000000000000000000000000000800000000000001000000000080cc440080cc440c000000000000000000000000000000000000000000000000000000000000000000803f0000000000000000e8de5f25f4de5f25f4de5f25000000000000000090e3211a00000000000000000101000050bbf30dd71500000c000000e8030000940200004a010000090000005e836a090000000018b06b030000000004000000ffffffff000000000000000000000000000000000000000000000000000000000000000000000000000000000000000000000000cd501d8b00000000ffffffffffffffff0400000000000000ffffffff0000000000000000000000000000000022c391090000000063b06bd90000000004000000ffffffff00000000000000000000000000000000000000000000000000000000000000000000000000000000000000000000000041531d8b00000000ffffffffffffffff0400000000000000ffffffff0000000000000000000000000080c64401000000a8966402d915000010f6cc0fd0f6cc0f0600000007000000010000000000000000000000000000000000000008000000000000010000000000c0d04400c0d0440d000000000000000000000000000000000000000000000000000000000000000000803f000000000000000028de5f2534de5f2534de5f25000000000000000090e3211a00000000000000000101000050bbf30dd81500000d0000004c040000d50200006d01000000000000c68172080000000088b26bc30000000004000000ffffffff00000000000000000000000000000000000000000000000000000000000000000000000000000000000000000000000065521d8b00000000ffffffffffffffff0400000000000000ffffffff000000000000000000000000190000004ac16b09000000000cb26b090000000004000000ffffffff000000000000000000000000000000000000000000000000000000000000000000000000000000000000000000000000d9521d8b00000000ffffffffffffffff0400000000000000ffffffff00000000000000000000000000a0ca4401000000a8966402da150000d001cd0f5002cd0f000000000700000001000000000000000000000000000000000000000800000000000001000000000000d5440000d5440e000000000000000000000000000000000000000000000000000000000000000000803f0000000000000000b8da5f25c4da5f25c4da5f25000000000000000090e3211a00000000000000000101000050bbf30dd91500000e0000007e040000f80200007c010000000000006e3e43080000000021ad6b4e0000000004000000ffffffff000000000000000000000000000000000000000000000000000000000000000000000000000000000000000000000000fd4d1d8b00000000ffffffffffffffff0400000000000000ffffffff00000000000000000000000019000000f2df6b0900000000b4ac6b090000000004000000ffffffff000000000000000000000000000000000000000000000000000000000000000000000000000000000000000000000000714c1d8b00000000ffffffffffffffff0400000000000000ffffffff00000000000000000000000000c0ce4401000000a8966402db15000050f7cc0fd0f7cc0f070000000700000001000000000000000000000000000000000000000800000000000001000000000060d9440060d9440f000000000000000000000000000000000000000000000000000000000000000000803f000000000000000058db5f2564db5f2564db5f25000000000000000090e3211a00000000000000000101000050bbf30dda1500000f000000b0040000160300008b0100000400000096fc680900000000d0af6b100000000004000000ffffffff000000000000000000000000000000000000000000000000000000000000000000000000000000000000000000000000954f1d8b00000000ffffffffffffffff0400000000000000ffffffff000000000000000000000000000000001a5c53080000000055af6bcd0000000004000000ffffffff000000000000000000000000000000000000000000000000000000000000000000000000000000000000000000000000094e1d8b00000000ffffffffffffffff0400000000000000ffffffff0000000000000000000000000000d34401000000</t>
  </si>
  <si>
    <t>#174|CarDef_Mclaren_MP4_25|4348454154454E47494E450300000050D9F22A00000000E8170000a8966402dc150000d0facc0f90fbcc0f0000000007000000010000000000000000000000000000000000000008000000000000010000000000e0a44400e0a44401000000000000000000000000000000000000000000000000000000000000000000803f0000000004000000c8de5f25d4de5f25d4de5f25000000000000000050e3211a00000000000000000101000038efe706ffffffff010000005e010000e60000007300000000000000265745090000000061c46b7e0000000004000000ffffffff00000000000000000000000000000000000000000000000000000000000000000000000000000000000000000000000045271d8b00000000ffffffffffffffff0400000000000000ffffffff00000000000000000000000019000000aab46b0900000000ecc76b090000000004000000ffffffff000000000000000000000000000000000000000000000000000000000000000000000000000000000000000000000000b9271d8b00000000ffffffffffffffff0400000000000000ffffffff00000000000000000000000000e0a44400000000a8966402dd1500001009cd0f5009cd0f0000000007000000010000000000000000000000000000000000000008000000000000010000000000e0a94400e0a94402000000000000000000000000000000000000000000000000000000000000000000803f000000000400000038de5f2544de5f2544de5f25000000000000000050e3211a00000000000000000101000038efe706dc15000002000000c20100002701000096000000000000004e952509000000000ac66b780000000004000000ffffffff000000000000000000000000000000000000000000000000000000000000000000000000000000000000000000000000dd261d8b00000000ffffffffffffffff0400000000000000ffffffff00000000000000000000000019000000d2b26b090000000094c16b090000000004000000ffffffff00000000000000000000000000000000000000000000000000000000000000000000000000000000000000000000000051211d8b00000000ffffffffffffffff0400000000000000ffffffff0000000000000000000000000080a64400000000a8966402de150000d0c3cc0f10c4cc0f000000000700000001000000000000000000000000000000000000000800000000000001000000000080ab440080ab4403000000000000000000000000000000000000000000000000000000000000000000803f000000000400000018df5f2524df5f2524df5f25000000000000000050e3211a00000000000000000101000038efe706dd15000003000000580200008b010000c800000000000000f6b3160900000000b3c06be10000000004000000ffffffff00000000000000000000000000000000000000000000000000000000000000000000000000000000000000000000000075201d8b00000000ffffffffffffffff0400000000000000ffffffff000000000000000000000000190000007ab36b09000000003cc06b090000000004000000ffffffff000000000000000000000000000000000000000000000000000000000000000000000000000000000000000000000000e9201d8b00000000ffffffffffffffff0400000000000000ffffffff0000000000000000000000000020a84401000000a8966402df15000050f7cc0f90f7cc0f000000000700000001000000000000000000000000000000000000000800000000000001000000000020ad440020ad4404000000000000000000000000000000000000000000000000000000000000000000803f0000000002000000d8de5f25e4de5f25e4de5f25000000000000000050e3211a00000000000000000101000038efe706de15000004000000bc020000cc010000e6000000050000001eb86b090000000058c32b090000000004000000ffffffff0000000000000000000000000000000000000000000000000000000000000000000000000000000000000000000000000d221d8b00000000ffffffffffffffff0400000001000000ffffffff00000000000000000000000000000000e2f1f70900000000a0c26beb0000000004000000ffffffff00000000000000000000000000000000000000000000000000000000000000000000000000000000000000000000000081221d8b00000000ffffffffffffffff0400000000000000ffffffff00000000000000000000000000c0a94401000000a8966402e015000050f7cc0fd0f7cc0f070000000700000001000000000000000000000000000000000000000800000000000001000000000040b2440040b24405000000000000000000000000000000000000000000000000000000000000000000803f0000000002000000a8de5f25b4de5f25b4de5f25000000000000000050e3211a00000000000000000101000038efe706df1500000500000020030000120200000901000000000000860ed00900000000c5fd6bd50000000004000000ffffffff000000000000000000000000000000000000000000000000000000000000000000000000000000000000000000000000a51d1d8b00000000ffffffffffffffff0400000000000000ffffffff000000000000000000000000190000000a8e6b09000000004cfd6b090000000004000000ffffffff000000000000000000000000000000000000000000000000000000000000000000000000000000000000000000000000191c1d8b00000000ffffffffffffffff0400000000000000ffffffff0000000000000000000000000060ab4401000000a8966402e11500005005cd0fd005cd0f000000000700000001000000000000000000000000000000000000000800000000000001000000000020b1440020b14406000000000000000000000000000000000000000000000000000000000000000000803f000000000200000038df5f2544df5f2544df5f25000000000000000050e3211a00000000000000000101000038efe706e015000006000000b6030000710200003b010000000000002eef8109000000006ffc6b5a0000000004000000ffffffff0000000000000000000000000000000000000000000000000000000000000000000000000000000000000000000000003d1f1d8b00000000ffffffffffffffff0400000000000000ffffffff00000000000000000000000019000000b28c6b0900000000f4ff6b090000000004000000ffffffff000000000000000000000000000000000000000000000000000000000000000000000000000000000000000000000000b11f1d8b00000000ffffffffffffffff0400000000000000ffffffff00000000000000000000000000c0ac4401000000a8966402e2150000100ecd0f900ecd0f0000000007000000010000000000000000000000000000000000000008000000000000010000000000c0b24400c0b24407000000000000000000000000000000000000000000000000000000000000000000803f000000000200000088df5f2594df5f2594df5f25000000000000000050e3211a00000000000000000101000038efe706e1150000070000001a040000b70200005901000000000000562d62080000000018fe6b440000000004000000ffffffff000000000000000000000000000000000000000000000000000000000000000000000000000000000000000000000000d51e1d8b00000000ffffffffffffffff0400000000000000ffffffff00000000000000000000000019000000da8a6b09000000009cf96b090000000004000000ffffffff00000000000000000000000000000000000000000000000000000000000000000000000000000000000000000000000049191d8b00000000ffffffffffffffff0400000000000000ffffffff0000000000000000000000000060ae4401000000a8966402e315000010facc0f90facc0f060000000700000001000000000000000000000000000000000000000800000000000001000000000060b4440060b44408000000000000000000000000000000000000000000000000000000000000000000803f0000000001000000b8df5f25c4df5f25c4df5f25000000000000000050e3211a00000000000000000101000038efe706e215000008000000b0040000160300008b01000005000000fe836b0900000000b8f82b090000000004000000ffffffff0000000000000000000000000000000000000000000000000000000000000000000000000000000000000000000000006d181d8b00000000ffffffffffffffff040000000e000000ffffffff00000000000000000000000000000000420b5308000000000df86bcd0000000004000000ffffffff000000000000000000000000000000000000000000000000000000000000000000000000000000000000000000000000e1181d8b00000000ffffffffffffffff0400000000000000ffffffff0000000000000000000000000000b04401000000a8966402e415000090c1cc0f10c2cc0f000000000700000001000000000000000000000000000000000000000800000000000001000000000020b6440020b64409000000000000000000000000000000000000000000000000000000000000000000803f000000000100000048df5f2554df5f2554df5f25000000000000000050e3211a00000000000000000101000038efe706e315000009000000140500005c030000ae0100000000000066483c08000000002afb6bb70000000004000000ffffffff000000000000000000000000000000000000000000000000000000000000000000000000000000000000000000000000051a1d8b00000000ffffffffffffffff0400000000000000ffffffff00000000000000000000000019000000ea896b0900000000acfa6b090000000004000000ffffffff000000000000000000000000000000000000000000000000000000000000000000000000000000000000000000000000791a1d8b00000000ffffffffffffffff0400000000000000ffffffff00000000000000000000000000a0b14401000000a8966402e515000010f6cc0f50f6cc0f060000000700000001000000000000000000000000000000000000000800000000000001000000000060ba440060ba440a000000000000000000000000000000000000000000000000000000000000000000803f000000000100000018e05f2524e05f2524e05f25000000000000000050e3211a00000000000000000101000038efe706e41500000a000000780500009d030000cc010000000000008e861c0800000000c3f56bb10000000004000000ffffffff0000000000000000000000000000000000000000000000000000000000000000000000000000000000000000000000009d151d8b00000000ffffffffffffffff0400000000000000ffffffff0000000000000000000000001900000012866b090000000054f56b090000000004000000ffffffff00000000000000000000000000000000000000000000000000000000000000000000000000000000000000000000000011141d8b00000000ffffffffffffffff0400000000000000ffffffff0000000000000000000000000040b34401000000a8966402e615000010ffcc0f1000cd0f000000000700000001000000000000000000000000000000000000000800000000000001000000000080ba440080ba440b000000000000000000000000000000000000000000000000000000000000000000803f0000000001000000c8df5f25d4df5f25d4df5f25000000000000000050e3211a00000000000000000101000038efe706e51500000b0000000e06000001040000fe010000000000003667ce08000000007df46b260000000004000000ffffffff00000000000000000000000000000000000000000000000000000000000000000000000000000000000000000000000035171d8b00000000ffffffffffffffff0400000000000000ffffffff00000000000000000000000019000000ba846b0900000000fcf76b090000000004000000ffffffff000000000000000000000000000000000000000000000000000000000000000000000000000000000000000000000000a9171d8b00000000ffffffffffffffff0400000000000000ffffffff0000000000000000000000000020b54401000000a8966402e715000090c1cc0fd0c1cc0f0000000007000000010000000000000000000000000000000000000008000000000000010000000000c0c44400c0c4440c000000000000000000000000000000000000000000000000000000000000000000803f000000000000000058df5f2564df5f2564df5f25000000000000000050e3211a00000000000000000101000038efe706e61500000c000000720600004204000021020000090000005e0569090000000018f66b1d0000000004000000ffffffff000000000000000000000000000000000000000000000000000000000000000000000000000000000000000000000000cd161d8b00000000ffffffffffffffff0400000000000000ffffffff0000000000000000000000000000000022a5ae08000000006af66b200000000004000000ffffffff00000000000000000000000000000000000000000000000000000000000000000000000000000000000000000000000041111d8b00000000ffffffffffffffff0400000000000000ffffffff0000000000000000000000000000bf4401000000a8966402e8150000d0c3cc0f10c4cc0f0600000007000000010000000000000000000000000000000000000008000000000000010000000000e0ce4400e0ce440d000000000000000000000000000000000000000000000000000000000000000000803f000000000000000098df5f25a4df5f25a4df5f25000000000000000050e3211a00000000000000000101000038efe706e71500000d00000008070000a60400005302000000000000c6839f08000000008ff06ba90000000004000000ffffffff00000000000000000000000000000000000000000000000000000000000000000000000000000000000000000000000065101d8b00000000ffffffffffffffff0400000000000000ffffffff000000000000000000000000190000004a836b09000000000cf06b090000000004000000ffffffff000000000000000000000000000000000000000000000000000000000000000000000000000000000000000000000000d9101d8b00000000ffffffffffffffff0400000000000000ffffffff00000000000000000000000000e0c84401000000a8966402e91500005011cd0f9011cd0f060000000700000001000000000000000000000000000000000000000800000000000001000000000020d9440020d9440e000000000000000000000000000000000000000000000000000000000000000000803f0000000000000000b8db5f25c4db5f25c4db5f25000000000000000050e3211a00000000000000000101000038efe706e81500000e0000006c070000e704000071020000000000006ec0780b0000000038f36b930000000004000000ffffffff000000000000000000000000000000000000000000000000000000000000000000000000000000000000000000000000fd131d8b00000000ffffffffffffffff0400000000000000ffffffff00000000000000000000000019000000f2816b0900000000b4f26b090000000004000000ffffffff00000000000000000000000000000000000000000000000000000000000000000000000000000000000000000000000071121d8b00000000ffffffffffffffff0400000000000000ffffffff00000000000000000000000000c0d24401000000a8966402ea15000050f3cc0f90f3cc0f070000000700000001000000000000000000000000000000000000000800000000000001000000000000e3440000e3440f000000000000000000000000000000000000000000000000000000000000000000803f000000000000000088dc5f2594dc5f2594dc5f25000000000000000050e3211a00000000000000000101000038efe706e91500000f000000d007000028050000940200000400000096be680900000000d0ed6b100000000004000000ffffffff000000000000000000000000000000000000000000000000000000000000000000000000000000000000000000000000950d1d8b00000000ffffffffffffffff0400000000000000ffffffff000000000000000000000000000000001a1e590b000000004ded6b9d0000000004000000ffffffff000000000000000000000000000000000000000000000000000000000000000000000000000000000000000000000000090c1d8b00000000ffffffffffffffff0400000000000000ffffffff0000000000000000000000000060dc4401000000</t>
  </si>
  <si>
    <t>#176|CarDef_Mosler_Land_Shark|4348454154454E47494E4503000000507CF22A00000000E8170000a8966402fa15000010ffcc0f1000cd0f000000000700000001000000000000000000000000000000000000000800000000000001000000000080cd440080cd4401000000000000000000000000000000000000000000000000000000000000000000803f000000000400000078de5f2584de5f2584de5f25000000000000000010e4211a00000000000000000101000090fef30dffffffff010000005e010000e6000000730000000000000026f245090000000061616b7e0000000004000000ffffffff00000000000000000000000000000000000000000000000000000000000000000000000000000000000000000000000045801d8b00000000ffffffffffffffff0400000000000000ffffffff00000000000000000000000019000000aa136b0900000000ec606b090000000004000000ffffffff000000000000000000000000000000000000000000000000000000000000000000000000000000000000000000000000b9801d8b00000000ffffffffffffffff0400000000000000ffffffff0000000000000000000000000080cd4400000000a8966402fb15000050f3cc0fd0f3cc0f000000000700000001000000000000000000000000000000000000000800000000000001000000000080d2440080d24402000000000000000000000000000000000000000000000000000000000000000000803f0000000004000000e8df5f25f4df5f25f4df5f25000000000000000010e4211a00000000000000000101000090fef30dfa15000002000000c20100002701000096000000000000004e302509000000000a636b780000000004000000ffffffff000000000000000000000000000000000000000000000000000000000000000000000000000000000000000000000000dd831d8b00000000ffffffffffffffff0400000000000000ffffffff00000000000000000000000019000000d2116b090000000094626b090000000004000000ffffffff00000000000000000000000000000000000000000000000000000000000000000000000000000000000000000000000051821d8b00000000ffffffffffffffff0400000000000000ffffffff0000000000000000000000000060ce4400000000a8966402fc1500005005cd0f9005cd0f000000000700000001000000000000000000000000000000000000000800000000000001000000000060d3440060d34403000000000000000000000000000000000000000000000000000000000000000000803f000000000400000078df5f2584df5f2584df5f25000000000000000010e4211a00000000000000000101000090fef30dfb15000003000000580200008b010000c800000000000000f6ee160900000000b39d6be10000000004000000ffffffff000000000000000000000000000000000000000000000000000000000000000000000000000000000000000000000000757d1d8b00000000ffffffffffffffff0400000000000000ffffffff000000000000000000000000190000007aee6b09000000003c9d6b090000000004000000ffffffff000000000000000000000000000000000000000000000000000000000000000000000000000000000000000000000000e97d1d8b00000000ffffffffffffffff0400000000000000ffffffff0000000000000000000000000040cf4401000000a8966402fd1500001009cd0f5009cd0f070000000700000001000000000000000000000000000000000000000800000000000001000000000040d4440040d44404000000000000000000000000000000000000000000000000000000000000000000803f0000000002000000a8df5f25b4df5f25b4df5f25000000000000000010e4211a00000000000000000101000090fef30dfc15000004000000bc020000cc010000e6000000050000001ee76b0900000000589c2b090000000004000000ffffffff0000000000000000000000000000000000000000000000000000000000000000000000000000000000000000000000000d7f1d8b00000000ffffffffffffffff0400000001000000ffffffff00000000000000000000000000000000e2acf70900000000a09f6beb0000000004000000ffffffff000000000000000000000000000000000000000000000000000000000000000000000000000000000000000000000000817f1d8b00000000ffffffffffffffff0400000000000000ffffffff0000000000000000000000000020d04401000000a8966402fe15000050cbcc0fd0cbcc0f070000000700000001000000000000000000000000000000000000000800000000000001000000000060d9440060d94405000000000000000000000000000000000000000000000000000000000000000000803f0000000002000000d8df5f25e4df5f25e4df5f25000000000000000010e4211a00000000000000000101000090fef30dfd1500000500000020030000120200000901000000000000866dd00900000000c59e6bd50000000004000000ffffffff000000000000000000000000000000000000000000000000000000000000000000000000000000000000000000000000a57e1d8b00000000ffffffffffffffff0400000000000000ffffffff000000000000000000000000190000000aed6b09000000004c9e6b090000000004000000ffffffff00000000000000000000000000000000000000000000000000000000000000000000000000000000000000000000000019791d8b00000000ffffffffffffffff0400000000000000ffffffff0000000000000000000000000000d14401000000a8966402ff150000d0facc0f50fccc0f0000000007000000010000000000000000000000000000000000000008000000000000010000000000e0d64400e0d64406000000000000000000000000000000000000000000000000000000000000000000803f000000000200000078e05f2584e05f2584e05f25000000000000000010e4211a00000000000000000101000090fef30dfe15000006000000b6030000710200003b010000000000002e8a8109000000006f996b5a0000000004000000ffffffff0000000000000000000000000000000000000000000000000000000000000000000000000000000000000000000000003d781d8b00000000ffffffffffffffff0400000000000000ffffffff00000000000000000000000019000000b2eb6b0900000000f4986b090000000004000000ffffffff000000000000000000000000000000000000000000000000000000000000000000000000000000000000000000000000b1781d8b00000000ffffffffffffffff0400000000000000ffffffff00000000000000000000000000a0d14401000000a89664020016000050c6cc0f90c6cc0f070000000700000001000000000000000000000000000000000000000800000000000001000000000000d8440000d84407000000000000000000000000000000000000000000000000000000000000000000803f000000000200000018e15f2524e15f2524e15f25000000000000000010e4211a00000000000000000101000090fef30dff150000070000001a040000b702000059010000000000005648620800000000189b6b440000000004000000ffffffff000000000000000000000000000000000000000000000000000000000000000000000000000000000000000000000000d57b1d8b00000000ffffffffffffffff0400000000000000ffffffff00000000000000000000000019000000dae96b09000000009c9a6b090000000004000000ffffffff000000000000000000000000000000000000000000000000000000000000000000000000000000000000000000000000497a1d8b00000000ffffffffffffffff0400000000000000ffffffff00000000000000000000000000c0d24401000000a89664020116000090c1cc0fd0c1cc0f060000000700000001000000000000000000000000000000000000000800000000000001000000000020d9440020d94408000000000000000000000000000000000000000000000000000000000000000000803f0000000001000000d8e05f25e4e05f25e4e05f25000000000000000010e4211a00000000000000000101000090fef30d0016000008000000b0040000160300008b01000005000000feee6b0900000000b8952b090000000004000000ffffffff0000000000000000000000000000000000000000000000000000000000000000000000000000000000000000000000006d751d8b00000000ffffffffffffffff040000000e000000ffffffff0000000000000000000000000000000042665308000000000d956bcd0000000004000000ffffffff000000000000000000000000000000000000000000000000000000000000000000000000000000000000000000000000e1751d8b00000000ffffffffffffffff0400000000000000ffffffff00000000000000000000000000e0d34401000000a8966402021600005011cd0f9011cd0f000000000700000001000000000000000000000000000000000000000800000000000001000000000060da440060da4409000000000000000000000000000000000000000000000000000000000000000000803f000000000100000048e05f2554e05f2554e05f25000000000000000010e4211a00000000000000000101000090fef30d0116000009000000140500005c030000ae0100000000000066273c08000000002a946bb70000000004000000ffffffff00000000000000000000000000000000000000000000000000000000000000000000000000000000000000000000000005771d8b00000000ffffffffffffffff0400000000000000ffffffff00000000000000000000000019000000eae46b0900000000ac976b090000000004000000ffffffff00000000000000000000000000000000000000000000000000000000000000000000000000000000000000000000000079771d8b00000000ffffffffffffffff0400000000000000ffffffff0000000000000000000000000000d54401000000a89664020316000010f6cc0f90f6cc0f0600000007000000010000000000000000000000000000000000000008000000000000010000000000c0de4400c0de440a000000000000000000000000000000000000000000000000000000000000000000803f0000000001000000a8e05f25b4e05f25b4e05f25000000000000000010e4211a00000000000000000101000090fef30d021600000a000000780500009d030000cc010000000000008ee51c0800000000c3966bb10000000004000000ffffffff0000000000000000000000000000000000000000000000000000000000000000000000000000000000000000000000009d761d8b00000000ffffffffffffffff0400000000000000ffffffff0000000000000000000000001900000012e56b090000000054966b090000000004000000ffffffff00000000000000000000000000000000000000000000000000000000000000000000000000000000000000000000000011711d8b00000000ffffffffffffffff0400000000000000ffffffff0000000000000000000000000020d64401000000a89664020416000010ffcc0fd0ffcc0f000000000700000001000000000000000000000000000000000000000800000000000001000000000000de440000de440b000000000000000000000000000000000000000000000000000000000000000000803f000000000100000088e05f2594e05f2594e05f25000000000000000010e4211a00000000000000000101000090fef30d031600000b0000000e06000001040000fe010000000000003602ce08000000007d916b260000000004000000ffffffff00000000000000000000000000000000000000000000000000000000000000000000000000000000000000000000000035701d8b00000000ffffffffffffffff0400000000000000ffffffff00000000000000000000000019000000bae36b0900000000fc906b090000000004000000ffffffff000000000000000000000000000000000000000000000000000000000000000000000000000000000000000000000000a9701d8b00000000ffffffffffffffff0400000000000000ffffffff0000000000000000000000000080d74401000000a89664020516000010ffcc0f50ffcc0f000000000700000001000000000000000000000000000000000000000800000000000001000000000060e0440060e0440c000000000000000000000000000000000000000000000000000000000000000000803f000000000000000038e05f2544e05f2544e05f25000000000000000010e4211a00000000000000000101000090fef30d041600000c000000720600004204000021020000090000005ec068090000000018936b100000000004000000ffffffff000000000000000000000000000000000000000000000000000000000000000000000000000000000000000000000000cd731d8b00000000ffffffffffffffff0400000000000000ffffffff0000000000000000000000000000000022c0ae08000000006a936b200000000004000000ffffffff00000000000000000000000000000000000000000000000000000000000000000000000000000000000000000000000041721d8b00000000ffffffffffffffff0400000000000000ffffffff00000000000000000000000000e0d94401000000a89664020616000050c6cc0fd0c6cc0f0000000007000000010000000000000000000000000000000000000008000000000000010000000000e0e24400e0e2440d000000000000000000000000000000000000000000000000000000000000000000803f0000000000000000b8e05f25c4e05f25c4e05f25000000000000000010e4211a00000000000000000101000090fef30d051600000d00000008070000a60400005302000000000000c6fe9f08000000008f8d6ba90000000004000000ffffffff000000000000000000000000000000000000000000000000000000000000000000000000000000000000000000000000656d1d8b00000000ffffffffffffffff0400000000000000ffffffff000000000000000000000000190000004afe6b09000000000c8d6b090000000004000000ffffffff000000000000000000000000000000000000000000000000000000000000000000000000000000000000000000000000d96d1d8b00000000ffffffffffffffff0400000000000000ffffffff0000000000000000000000000040dc4401000000a896640207160000d0c3cc0f50c4cc0f060000000700000001000000000000000000000000000000000000000800000000000001000000000040e5440040e5440e000000000000000000000000000000000000000000000000000000000000000000803f0000000000000000c8dc5f25d4dc5f25d4dc5f25000000000000000010e4211a00000000000000000101000090fef30d061600000e0000006c070000e704000071020000000000006ebf780b00000000388c6b930000000004000000ffffffff000000000000000000000000000000000000000000000000000000000000000000000000000000000000000000000000fd6c1d8b00000000ffffffffffffffff0400000000000000ffffffff00000000000000000000000019000000f2fc6b0900000000b48f6b090000000004000000ffffffff000000000000000000000000000000000000000000000000000000000000000000000000000000000000000000000000716f1d8b00000000ffffffffffffffff0400000000000000ffffffff00000000000000000000000000a0de4401000000a89664020816000090c1cc0f10c2cc0f0700000007000000010000000000000000000000000000000000000008000000000000010000000000c0e74400c0e7440f000000000000000000000000000000000000000000000000000000000000000000803f000000000000000028dd5f2534dd5f2534dd5f25000000000000000010e4211a00000000000000000101000090fef30d071600000f000000d007000028050000940200000400000096dd680900000000d08e6b100000000004000000ffffffff000000000000000000000000000000000000000000000000000000000000000000000000000000000000000000000000956e1d8b00000000ffffffffffffffff0400000000000000ffffffff000000000000000000000000000000001a7d590b000000004d8e6b9d0000000004000000ffffffff00000000000000000000000000000000000000000000000000000000000000000000000000000000000000000000000009691d8b00000000ffffffffffffffff0400000000000000ffffffff0000000000000000000000000000e14401000000</t>
  </si>
  <si>
    <t>#177|CarDef_AstonMartin_Vulcan|4348454154454E47494E45030000005036F32A00000000E8170000a8966402091600001009cd0f5009cd0f00000000070000000100000000000000000000000000000000000000080000000000000100000000008098440080984401000000000000000000000000000000000000000000000000000000000000000000803f000000000400000008e05f2514e05f2514e05f250000000000000000d0e3211a00000000000000000101000010f6f30dffffffff010000005e010000e6000000730000000000000026b8440900000000612b6a7e0000000004000000ffffffff00000000000000000000000000000000000000000000000000000000000000000000000000000000000000000000000045ca1c8b00000000ffffffffffffffff0400000000000000ffffffff00000000000000000000000019000000aa596a0900000000ec2a6a090000000004000000ffffffff000000000000000000000000000000000000000000000000000000000000000000000000000000000000000000000000b9ca1c8b00000000ffffffffffffffff0400000000000000ffffffff0000000000000000000000000080984400000000a89664020a1600005005cd0f5006cd0f0000000007000000010000000000000000000000000000000000000008000000000000010000000000009f4400009f4402000000000000000000000000000000000000000000000000000000000000000000803f0000000004000000c8e05f25d4e05f25d4e05f250000000000000000d0e3211a00000000000000000101000010f6f30d0916000002000000c20100002701000096000000000000004e762409000000000a256a780000000004000000ffffffff000000000000000000000000000000000000000000000000000000000000000000000000000000000000000000000000ddc51c8b00000000ffffffffffffffff0400000000000000ffffffff00000000000000000000000019000000d2576a090000000094246a090000000004000000ffffffff00000000000000000000000000000000000000000000000000000000000000000000000000000000000000000000000051c41c8b00000000ffffffffffffffff0400000000000000ffffffff00000000000000000000000000e09b4400000000a89664020b1600005005cd0f9005cd0f000000000700000001000000000000000000000000000000000000000800000000000001000000000060a2440060a24403000000000000000000000000000000000000000000000000000000000000000000803f000000000400000058e05f2564e05f2564e05f250000000000000000d0e3211a00000000000000000101000010f6f30d0a16000003000000580200008b010000c800000000000000f654170900000000b3276ae10000000004000000ffffffff00000000000000000000000000000000000000000000000000000000000000000000000000000000000000000000000075c71c8b00000000ffffffffffffffff0400000000000000ffffffff000000000000000000000000190000007a546a09000000003c276a090000000004000000ffffffff000000000000000000000000000000000000000000000000000000000000000000000000000000000000000000000000e9c71c8b00000000ffffffffffffffff0400000000000000ffffffff00000000000000000000000000409f4401000000a89664020c160000d0c3cc0f90c4cc0f0000000007000000010000000000000000000000000000000000000008000000000000010000000000e0a54400e0a54404000000000000000000000000000000000000000000000000000000000000000000803f000000000200000068e05f2574e05f2574e05f250000000000000000d0e3211a00000000000000000101000010f6f30d0b16000004000000bc020000cc010000e6000000050000001e5d6a090000000058262a090000000004000000ffffffff0000000000000000000000000000000000000000000000000000000000000000000000000000000000000000000000000dc11c8b00000000ffffffffffffffff0400000001000000ffffffff00000000000000000000000000000000e212f60900000000a0216aeb0000000004000000ffffffff00000000000000000000000000000000000000000000000000000000000000000000000000000000000000000000000081c11c8b00000000ffffffffffffffff0400000000000000ffffffff00000000000000000000000000a0a24401000000a89664020d16000010ffcc0f90ffcc0f0000000007000000010000000000000000000000000000000000000008000000000000010000000000a0ac4400a0ac4405000000000000000000000000000000000000000000000000000000000000000000803f000000000200000098e05f25a4e05f25a4e05f250000000000000000d0e3211a00000000000000000101000010f6f30d0c160000050000002003000012020000090100000000000086d3d10900000000c5206ad50000000004000000ffffffff000000000000000000000000000000000000000000000000000000000000000000000000000000000000000000000000a5c01c8b00000000ffffffffffffffff0400000000000000ffffffff000000000000000000000000190000000a536a09000000004c206a090000000004000000ffffffff00000000000000000000000000000000000000000000000000000000000000000000000000000000000000000000000019c31c8b00000000ffffffffffffffff0400000000000000ffffffff0000000000000000000000000000a64401000000a89664020e16000050f7cc0f90f7cc0f0700000007000000010000000000000000000000000000000000000008000000000000010000000000c0ad4400c0ad4406000000000000000000000000000000000000000000000000000000000000000000803f0000000002000000f8e15f2504e25f2504e25f250000000000000000d0e3211a00000000000000000101000010f6f30d0d16000006000000b6030000710200003b010000000000002e308009000000006f236a5a0000000004000000ffffffff0000000000000000000000000000000000000000000000000000000000000000000000000000000000000000000000003dc21c8b00000000ffffffffffffffff0400000000000000ffffffff00000000000000000000000019000000b2516a0900000000f4226a090000000004000000ffffffff000000000000000000000000000000000000000000000000000000000000000000000000000000000000000000000000b1c21c8b00000000ffffffffffffffff0400000000000000ffffffff0000000000000000000000000080a94401000000a89664020f160000100ecd0fd00ecd0f0700000007000000010000000000000000000000000000000000000008000000000000010000000000c0b24400c0b24407000000000000000000000000000000000000000000000000000000000000000000803f000000000200000038e15f2544e15f2544e15f250000000000000000d0e3211a00000000000000000101000010f6f30d0e160000070000001a040000b70200005901000000000000568e630800000000185d6a440000000004000000ffffffff000000000000000000000000000000000000000000000000000000000000000000000000000000000000000000000000d5bd1c8b00000000ffffffffffffffff0400000000000000ffffffff00000000000000000000000019000000da2f6a09000000009c5c6a090000000004000000ffffffff00000000000000000000000000000000000000000000000000000000000000000000000000000000000000000000000049bc1c8b00000000ffffffffffffffff0400000000000000ffffffff0000000000000000000000000060ae4401000000a896640210160000d001cd0f1002cd0f0000000007000000010000000000000000000000000000000000000008000000000000010000000000c0b74400c0b74408000000000000000000000000000000000000000000000000000000000000000000803f000000000100000058e15f2564e15f2564e15f250000000000000000d0e3211a00000000000000000101000010f6f30d0f16000008000000b0040000160300008b01000005000000fe246a0900000000b85f2a090000000004000000ffffffff0000000000000000000000000000000000000000000000000000000000000000000000000000000000000000000000006dbf1c8b00000000ffffffffffffffff040000000e000000ffffffff0000000000000000000000000000000042ac5208000000000d5f6acd0000000004000000ffffffff000000000000000000000000000000000000000000000000000000000000000000000000000000000000000000000000e1bf1c8b00000000ffffffffffffffff0400000000000000ffffffff0000000000000000000000000040b34401000000a896640211160000d001cd0f5002cd0f0000000007000000010000000000000000000000000000000000000008000000000000010000000000c0bc4400c0bc4409000000000000000000000000000000000000000000000000000000000000000000803f0000000001000000e8e15f25f4e15f25f4e15f250000000000000000d0e3211a00000000000000000101000010f6f30d1016000009000000140500005c030000ae0100000000000066ed3d08000000002a5e6ab70000000004000000ffffffff00000000000000000000000000000000000000000000000000000000000000000000000000000000000000000000000005b91c8b00000000ffffffffffffffff0400000000000000ffffffff00000000000000000000000019000000ea2a6a0900000000ac596a090000000004000000ffffffff00000000000000000000000000000000000000000000000000000000000000000000000000000000000000000000000079b91c8b00000000ffffffffffffffff0400000000000000ffffffff0000000000000000000000000020b84401000000a896640212160000d0facc0f50fccc0f060000000700000001000000000000000000000000000000000000000800000000000001000000000080c4440080c4440a000000000000000000000000000000000000000000000000000000000000000000803f0000000001000000d8e15f25e4e15f25e4e15f250000000000000000d0e3211a00000000000000000101000010f6f30d111600000a000000780500009d030000cc010000000000008e2b1d0800000000c3586ab10000000004000000ffffffff0000000000000000000000000000000000000000000000000000000000000000000000000000000000000000000000009db81c8b00000000ffffffffffffffff0400000000000000ffffffff00000000000000000000000019000000122b6a090000000054586a090000000004000000ffffffff00000000000000000000000000000000000000000000000000000000000000000000000000000000000000000000000011bb1c8b00000000ffffffffffffffff0400000000000000ffffffff0000000000000000000000000000bd4401000000a89664021316000050f7cc0fd0f7cc0f0600000007000000010000000000000000000000000000000000000008000000000000010000000000c0c74400c0c7440b000000000000000000000000000000000000000000000000000000000000000000803f000000000100000088e15f2594e15f2594e15f250000000000000000d0e3211a00000000000000000101000010f6f30d121600000b0000000e06000001040000fe0100000000000036c8cf08000000007d5b6a260000000004000000ffffffff00000000000000000000000000000000000000000000000000000000000000000000000000000000000000000000000035ba1c8b00000000ffffffffffffffff0400000000000000ffffffff00000000000000000000000019000000ba296a0900000000fc5a6a090000000004000000ffffffff000000000000000000000000000000000000000000000000000000000000000000000000000000000000000000000000a9ba1c8b00000000ffffffffffffffff0400000000000000ffffffff00000000000000000000000000e0c14401000000a89664021416000010f6cc0f10f7cc0f0700000007000000010000000000000000000000000000000000000008000000000000010000000000e0cf4400e0cf440c000000000000000000000000000000000000000000000000000000000000000000803f000000000000000078e15f2584e15f2584e15f250000000000000000d0e3211a00000000000000000101000010f6f30d131600000c000000720600004204000021020000090000005e0669090000000018556a100000000004000000ffffffff000000000000000000000000000000000000000000000000000000000000000000000000000000000000000000000000cdb51c8b00000000ffffffffffffffff0400000000000000ffffffff000000000000000000000000000000002206af08000000006a556a200000000004000000ffffffff00000000000000000000000000000000000000000000000000000000000000000000000000000000000000000000000041b41c8b00000000ffffffffffffffff0400000000000000ffffffff00000000000000000000000000e0c94401000000a896640215160000d0facc0fd0fbcc0f060000000700000001000000000000000000000000000000000000000800000000000001000000000020d8440020d8440d000000000000000000000000000000000000000000000000000000000000000000803f000000000000000008e25f2514e25f2514e25f250000000000000000d0e3211a00000000000000000101000010f6f30d141600000d00000008070000a60400005302000000000000c6249e08000000008f576aa90000000004000000ffffffff00000000000000000000000000000000000000000000000000000000000000000000000000000000000000000000000065b71c8b00000000ffffffffffffffff0400000000000000ffffffff000000000000000000000000190000004a246a09000000000c576a090000000004000000ffffffff000000000000000000000000000000000000000000000000000000000000000000000000000000000000000000000000d9b71c8b00000000ffffffffffffffff0400000000000000ffffffff00000000000000000000000000e0d14401000000a896640216160000d001cd0f5002cd0f000000000700000001000000000000000000000000000000000000000800000000000001000000000060e0440060e0440e000000000000000000000000000000000000000000000000000000000000000000803f000000000000000088dd5f2594dd5f2594dd5f250000000000000000d0e3211a00000000000000000101000010f6f30d151600000e0000006c070000e704000071020000000000006e65790b0000000038566a930000000004000000ffffffff000000000000000000000000000000000000000000000000000000000000000000000000000000000000000000000000fdb61c8b00000000ffffffffffffffff0400000000000000ffffffff00000000000000000000000019000000f2226a0900000000b4516a090000000004000000ffffffff00000000000000000000000000000000000000000000000000000000000000000000000000000000000000000000000071b11c8b00000000ffffffffffffffff0400000000000000ffffffff00000000000000000000000000e0d94401000000a89664021716000010f6cc0f50f6cc0f070000000700000001000000000000000000000000000000000000000800000000000001000000000080e8440080e8440f000000000000000000000000000000000000000000000000000000000000000000803f000000000000000008df5f2514df5f2514df5f250000000000000000d0e3211a00000000000000000101000010f6f30d161600000f000000d00700002805000094020000040000009603690900000000d0506a100000000004000000ffffffff00000000000000000000000000000000000000000000000000000000000000000000000000000000000000000000000095b01c8b00000000ffffffffffffffff0400000000000000ffffffff000000000000000000000000000000001aa3580b000000004d506a9d0000000004000000ffffffff00000000000000000000000000000000000000000000000000000000000000000000000000000000000000000000000009b31c8b00000000ffffffffffffffff0400000000000000ffffffff00000000000000000000000000c0e14401000000</t>
  </si>
  <si>
    <t>#178|CarDef_Arash_AF10|4348454154454E47494E45030000005017F32A00000000E8170000a8966402181600005005cd0f5006cd0f000000000700000001000000000000000000000000000000000000000800000000000001000000000080d3440080d34401000000000000000000000000000000000000000000000000000000000000000000803f0000000004000000e8e05f25f4e05f25f4e05f250000000000000000d0e5211a00000000000000000101000010f2f30dffffffff010000005e010000e600000073000000000000002699440900000000610a6a7e0000000004000000ffffffff00000000000000000000000000000000000000000000000000000000000000000000000000000000000000000000000045e51c8b00000000ffffffffffffffff0400000000000000ffffffff00000000000000000000000019000000aa766a0900000000ec056a090000000004000000ffffffff000000000000000000000000000000000000000000000000000000000000000000000000000000000000000000000000b9e51c8b00000000ffffffffffffffff0400000000000000ffffffff0000000000000000000000000080d34400000000a89664021916000010f6cc0f90f6cc0f000000000700000001000000000000000000000000000000000000000800000000000001000000000060d8440060d84402000000000000000000000000000000000000000000000000000000000000000000803f000000000400000018e25f2524e25f2524e25f250000000000000000d0e5211a00000000000000000101000010f2f30d1816000002000000c20100002701000096000000000000004e572409000000000a046a780000000004000000ffffffff000000000000000000000000000000000000000000000000000000000000000000000000000000000000000000000000dde41c8b00000000ffffffffffffffff0400000000000000ffffffff00000000000000000000000019000000d2746a090000000094076a090000000004000000ffffffff00000000000000000000000000000000000000000000000000000000000000000000000000000000000000000000000051e71c8b00000000ffffffffffffffff0400000000000000ffffffff0000000000000000000000000020d44400000000a89664021a160000d0c3cc0f90c4cc0f000000000700000001000000000000000000000000000000000000000800000000000001000000000000d9440000d94403000000000000000000000000000000000000000000000000000000000000000000803f0000000004000000a8e15f25b4e15f25b4e15f250000000000000000d0e5211a00000000000000000101000010f2f30d1916000003000000580200008b010000c800000000000000f675170900000000b3066ae10000000004000000ffffffff00000000000000000000000000000000000000000000000000000000000000000000000000000000000000000000000075e61c8b00000000ffffffffffffffff0400000000000000ffffffff000000000000000000000000190000007a756a09000000003c066a090000000004000000ffffffff000000000000000000000000000000000000000000000000000000000000000000000000000000000000000000000000e9e61c8b00000000ffffffffffffffff0400000000000000ffffffff00000000000000000000000000c0d44401000000a89664021b1600005011cd0fd011cd0f0000000007000000010000000000000000000000000000000000000008000000000000010000000000a0d94400a0d94404000000000000000000000000000000000000000000000000000000000000000000803f000000000200000028e15f2534e15f2534e15f250000000000000000d0e5211a00000000000000000101000010f2f30d1a16000004000000bc020000cc010000e6000000050000001e7a6a090000000058012a090000000004000000ffffffff0000000000000000000000000000000000000000000000000000000000000000000000000000000000000000000000000de01c8b00000000ffffffffffffffff0400000001000000ffffffff00000000000000000000000000000000e233f60900000000a0006aeb0000000004000000ffffffff00000000000000000000000000000000000000000000000000000000000000000000000000000000000000000000000081e01c8b00000000ffffffffffffffff0400000000000000ffffffff0000000000000000000000000060d54401000000a89664021c160000d0c3cc0f50c4cc0f000000000700000001000000000000000000000000000000000000000800000000000001000000000080de440080de4405000000000000000000000000000000000000000000000000000000000000000000803f000000000200000048e15f2554e15f2554e15f250000000000000000d0e5211a00000000000000000101000010f2f30d1b160000050000002003000012020000090100000000000086f0d10900000000c5036ad50000000004000000ffffffff000000000000000000000000000000000000000000000000000000000000000000000000000000000000000000000000a5e31c8b00000000ffffffffffffffff0400000000000000ffffffff000000000000000000000000190000000a706a09000000004c036a090000000004000000ffffffff00000000000000000000000000000000000000000000000000000000000000000000000000000000000000000000000019e21c8b00000000ffffffffffffffff0400000000000000ffffffff0000000000000000000000000000d64401000000a89664021d16000010f6cc0f10f7cc0f000000000700000001000000000000000000000000000000000000000800000000000001000000000000dc440000dc4406000000000000000000000000000000000000000000000000000000000000000000803f0000000002000000a8e25f25b4e25f25b4e25f250000000000000000d0e5211a00000000000000000101000010f2f30d1c16000006000000b6030000710200003b010000000000002e118009000000006f026a5a0000000004000000ffffffff0000000000000000000000000000000000000000000000000000000000000000000000000000000000000000000000003ddd1c8b00000000ffffffffffffffff0400000000000000ffffffff00000000000000000000000019000000b24e6a0900000000f43d6a090000000004000000ffffffff000000000000000000000000000000000000000000000000000000000000000000000000000000000000000000000000b1dd1c8b00000000ffffffffffffffff0400000000000000ffffffff00000000000000000000000000a0d64401000000a89664021e16000010f6cc0f90f6cc0f0700000007000000010000000000000000000000000000000000000008000000000000010000000000e0dc4400e0dc4407000000000000000000000000000000000000000000000000000000000000000000803f0000000002000000c8e25f25d4e25f25d4e25f250000000000000000d0e5211a00000000000000000101000010f2f30d1d160000070000001a040000b7020000590100000000000056ef630800000000183c6a440000000004000000ffffffff000000000000000000000000000000000000000000000000000000000000000000000000000000000000000000000000d5dc1c8b00000000ffffffffffffffff0400000000000000ffffffff00000000000000000000000019000000da4c6a09000000009c3f6a090000000004000000ffffffff00000000000000000000000000000000000000000000000000000000000000000000000000000000000000000000000049df1c8b00000000ffffffffffffffff0400000000000000ffffffff0000000000000000000000000080d74401000000a89664021f160000100ecd0fd00ecd0f0000000007000000010000000000000000000000000000000000000008000000000000010000000000c0dd4400c0dd4408000000000000000000000000000000000000000000000000000000000000000000803f000000000100000048e25f2554e25f2554e25f250000000000000000d0e5211a00000000000000000101000010f2f30d1e16000008000000b0040000160300008b01000005000000fe456a0900000000b83e2a090000000004000000ffffffff0000000000000000000000000000000000000000000000000000000000000000000000000000000000000000000000006dde1c8b00000000ffffffffffffffff040000000e000000ffffffff0000000000000000000000000000000042cd5208000000000d3e6acd0000000004000000ffffffff000000000000000000000000000000000000000000000000000000000000000000000000000000000000000000000000e1de1c8b00000000ffffffffffffffff0400000000000000ffffffff0000000000000000000000000060d84401000000a89664022016000050c6cc0fd0c6cc0f0700000007000000010000000000000000000000000000000000000008000000000000010000000000a0de4400a0de4409000000000000000000000000000000000000000000000000000000000000000000803f000000000100000058e25f2564e25f2564e25f250000000000000000d0e5211a00000000000000000101000010f2f30d1f16000009000000140500005c030000ae01000000000000668a3d08000000002a396ab70000000004000000ffffffff00000000000000000000000000000000000000000000000000000000000000000000000000000000000000000000000005d81c8b00000000ffffffffffffffff0400000000000000ffffffff00000000000000000000000019000000ea4b6a0900000000ac386a090000000004000000ffffffff00000000000000000000000000000000000000000000000000000000000000000000000000000000000000000000000079d81c8b00000000ffffffffffffffff0400000000000000ffffffff0000000000000000000000000040d94401000000a896640221160000100ecd0f500ecd0f0600000007000000010000000000000000000000000000000000000008000000000000010000000000e0e24400e0e2440a000000000000000000000000000000000000000000000000000000000000000000803f000000000100000098e25f25a4e25f25a4e25f250000000000000000d0e5211a00000000000000000101000010f2f30d201600000a000000780500009d030000cc010000000000008e481d0800000000c33b6ab10000000004000000ffffffff0000000000000000000000000000000000000000000000000000000000000000000000000000000000000000000000009ddb1c8b00000000ffffffffffffffff0400000000000000ffffffff0000000000000000000000001900000012486a0900000000543b6a090000000004000000ffffffff00000000000000000000000000000000000000000000000000000000000000000000000000000000000000000000000011da1c8b00000000ffffffffffffffff0400000000000000ffffffff0000000000000000000000000020da4401000000a89664022216000050cbcc0f90cbcc0f0600000007000000010000000000000000000000000000000000000008000000000000010000000000c0e14400c0e1440b000000000000000000000000000000000000000000000000000000000000000000803f000000000100000008e35f2514e35f2514e35f250000000000000000d0e5211a00000000000000000101000010f2f30d211600000b0000000e06000001040000fe0100000000000036a9cf08000000007d3a6a260000000004000000ffffffff00000000000000000000000000000000000000000000000000000000000000000000000000000000000000000000000035d51c8b00000000ffffffffffffffff0400000000000000ffffffff00000000000000000000000019000000ba466a0900000000fc356a090000000004000000ffffffff000000000000000000000000000000000000000000000000000000000000000000000000000000000000000000000000a9d51c8b00000000ffffffffffffffff0400000000000000ffffffff0000000000000000000000000020db4401000000a896640223160000d0facc0fd0fbcc0f0000000007000000010000000000000000000000000000000000000008000000000000010000000000a0e34400a0e3440c000000000000000000000000000000000000000000000000000000000000000000803f000000000000000068e25f2574e25f2574e25f250000000000000000d0e5211a00000000000000000101000010f2f30d221600000c000000720600004204000021020000090000005edf6909000000001834aa150000000004000000ffffffff000000000000000000000000000000000000000000000000000000000000000000000000000000000000000000000000cdd41c8b00000000ffffffffffffffff0400000000000000ffffffff000000000000000000000000000000002267af08000000006a346a200000000004000000ffffffff00000000000000000000000000000000000000000000000000000000000000000000000000000000000000000000000041d71c8b00000000ffffffffffffffff0400000000000000ffffffff0000000000000000000000000000dd4401000000a89664022416000010ffcc0f90ffcc0f060000000700000001000000000000000000000000000000000000000800000000000001000000000080e5440080e5440d000000000000000000000000000000000000000000000000000000000000000000803f000000000000000078e25f2584e25f2584e25f250000000000000000d0e5211a00000000000000000101000010f2f30d231600000d00000008070000a60400005302000000000000c6459e08000000008f366aa90000000004000000ffffffff00000000000000000000000000000000000000000000000000000000000000000000000000000000000000000000000065d61c8b00000000ffffffffffffffff0400000000000000ffffffff000000000000000000000000190000004a456a09000000000c366a090000000004000000ffffffff000000000000000000000000000000000000000000000000000000000000000000000000000000000000000000000000d9d61c8b00000000ffffffffffffffff0400000000000000ffffffff00000000000000000000000000e0de4401000000a896640225160000100ecd0f100fcd0f000000000700000001000000000000000000000000000000000000000800000000000001000000000080e7440080e7440e000000000000000000000000000000000000000000000000000000000000000000803f000000000000000048de5f2554de5f2554de5f250000000000000000d0e5211a00000000000000000101000010f2f30d241600000e0000006c070000e704000071020000000000006e02790b0000000038316a930000000004000000ffffffff000000000000000000000000000000000000000000000000000000000000000000000000000000000000000000000000fdd11c8b00000000ffffffffffffffff0400000000000000ffffffff00000000000000000000000019000000f2436a0900000000b4306a090000000004000000ffffffff00000000000000000000000000000000000000000000000000000000000000000000000000000000000000000000000071d01c8b00000000ffffffffffffffff0400000000000000ffffffff00000000000000000000000000c0e04401000000a89664022616000090c1cc0f10c2cc0f070000000700000001000000000000000000000000000000000000000800000000000001000000000040e9440040e9440f000000000000000000000000000000000000000000000000000000000000000000803f000000000000000068df5f2574df5f2574df5f250000000000000000d0e5211a00000000000000000101000010f2f30d251600000f000000d00700002805000094020000040000009660690900000000d0336a100000000004000000ffffffff00000000000000000000000000000000000000000000000000000000000000000000000000000000000000000000000095d31c8b00000000ffffffffffffffff0400000000000000ffffffff000000000000000000000000000000001ac0580b000000004d336a9d0000000004000000ffffffff00000000000000000000000000000000000000000000000000000000000000000000000000000000000000000000000009d21c8b00000000ffffffffffffffff0400000000000000ffffffff0000000000000000000000000080e24401000000</t>
  </si>
  <si>
    <t>#179|CarDef_Buick_Avista_Concept|4348454154454E47494E45030000005055F32A00000000E8170000a89664022716000050f3cc0f90f3cc0f00000000070000000100000000000000000000000000000000000000080000000000000100000000006086440060864401000000000000000000000000000000000000000000000000000000000000000000803f0000000004000000b8e15f25c4e15f25c4e15f25000000000000000010e8211a00000000000000000101000050bdf30dffffffff01000000fa000000a50000005500000000000000269b65090000000060486a740000000004000000ffffffff00000000000000000000000000000000000000000000000000000000000000000000000000000000000000000000000045ab1c8b00000000ffffffffffffffff0400000000000000ffffffff00000000000000000000000019000000aa386a0900000000ec4b6a090000000004000000ffffffff000000000000000000000000000000000000000000000000000000000000000000000000000000000000000000000000b9ab1c8b00000000ffffffffffffffff0400000000000000ffffffff0000000000000000000000000060864400000000a89664022816000050f3cc0fd0f3cc0f0000000007000000010000000000000000000000000000000000000008000000000000010000000000a08a4400a08a4402000000000000000000000000000000000000000000000000000000000000000000803f0000000004000000c8e15f25d4e15f25d4e15f25000000000000000010e8211a00000000000000000101000050bdf30d2716000002000000fa000000a500000055000000000000004e99650900000000084a6a740000000004000000ffffffff000000000000000000000000000000000000000000000000000000000000000000000000000000000000000000000000ddaa1c8b00000000ffffffffffffffff0400000000000000ffffffff00000000000000000000000019000000d2366a090000000094456a090000000004000000ffffffff00000000000000000000000000000000000000000000000000000000000000000000000000000000000000000000000051a51c8b00000000ffffffffffffffff0400000000000000ffffffff00000000000000000000000000e0874400000000a89664022916000010ffcc0f90ffcc0f0000000007000000010000000000000000000000000000000000000008000000000000010000000000208c4400208c4403000000000000000000000000000000000000000000000000000000000000000000803f000000000400000088e25f2594e25f2594e25f25000000000000000010e8211a00000000000000000101000050bdf30d28160000030000002c010000c80000006400000000000000f677750900000000b0446af30000000004000000ffffffff00000000000000000000000000000000000000000000000000000000000000000000000000000000000000000000000075a41c8b00000000ffffffffffffffff0400000000000000ffffffff000000000000000000000000190000007a376a09000000003c446a090000000004000000ffffffff000000000000000000000000000000000000000000000000000000000000000000000000000000000000000000000000e9a41c8b00000000ffffffffffffffff0400000000000000ffffffff0000000000000000000000000060894401000000a89664022a16000010ffcc0f1000cd0f0000000007000000010000000000000000000000000000000000000008000000000000010000000000a08d4400a08d4404000000000000000000000000000000000000000000000000000000000000000000803f0000000002000000b8e25f25c4e25f25c4e25f25000000000000000010e8211a00000000000000000101000050bdf30d29160000040000002c010000c800000064000000050000001e3c6a090000000058472a090000000004000000ffffffff0000000000000000000000000000000000000000000000000000000000000000000000000000000000000000000000000da61c8b00000000ffffffffffffffff0400000002000000ffffffff00000000000000000000000000000000e275750900000000a4466af30000000004000000ffffffff00000000000000000000000000000000000000000000000000000000000000000000000000000000000000000000000081a61c8b00000000ffffffffffffffff0400000000000000ffffffff00000000000000000000000000e08a4401000000a89664022b1600005005cd0f9005cd0f07000000070000000100000000000000000000000000000000000000080000000000000100000000000092440000924405000000000000000000000000000000000000000000000000000000000000000000803f000000000200000028e25f2534e25f2534e25f25000000000000000010e8211a00000000000000000101000050bdf30d2a160000050000005e010000e6000000730000000000000086d2440900000000c1416a7e0000000004000000ffffffff000000000000000000000000000000000000000000000000000000000000000000000000000000000000000000000000a5a11c8b00000000ffffffffffffffff0400000000000000ffffffff000000000000000000000000190000000a326a09000000004c416a090000000004000000ffffffff00000000000000000000000000000000000000000000000000000000000000000000000000000000000000000000000019a01c8b00000000ffffffffffffffff0400000000000000ffffffff00000000000000000000000000608c4401000000a89664022c1600005005cd0f1006cd0f0000000007000000010000000000000000000000000000000000000008000000000000010000000000a0914400a0914406000000000000000000000000000000000000000000000000000000000000000000803f000000000200000088e35f2594e35f2594e35f25000000000000000010e8211a00000000000000000101000050bdf30d2b160000060000005e010000e600000073000000000000002ed344090000000069406a7e0000000004000000ffffffff0000000000000000000000000000000000000000000000000000000000000000000000000000000000000000000000003da31c8b00000000ffffffffffffffff0400000000000000ffffffff00000000000000000000000019000000b2306a0900000000f4436a090000000004000000ffffffff000000000000000000000000000000000000000000000000000000000000000000000000000000000000000000000000b1a31c8b00000000ffffffffffffffff0400000000000000ffffffff00000000000000000000000000208e4401000000a89664022d160000d0facc0f50fbcc0f00000000070000000100000000000000000000000000000000000000080000000000000100000000000094440000944407000000000000000000000000000000000000000000000000000000000000000000803f0000000002000000f8e35f2504e45f2504e45f25000000000000000010e8211a00000000000000000101000050bdf30d2c160000070000009001000009010000820000000000000056b154090000000011426afd0000000004000000ffffffff000000000000000000000000000000000000000000000000000000000000000000000000000000000000000000000000d5a21c8b00000000ffffffffffffffff0400000000000000ffffffff00000000000000000000000019000000da0e6a09000000009c7d6a090000000004000000ffffffff000000000000000000000000000000000000000000000000000000000000000000000000000000000000000000000000499d1c8b00000000ffffffffffffffff0400000000000000ffffffff0000000000000000000000000060904401000000a89664022e16000010cecc0f90cecc0f06000000070000000100000000000000000000000000000000000000080000000000000100000000004096440040964408000000000000000000000000000000000000000000000000000000000000000000803f000000000100000098e35f25a4e35f25a4e35f25000000000000000010e8211a00000000000000000101000050bdf30d2d1600000800000090010000090100008200000005000000fe076a0900000000b87c2a090000000004000000ffffffff0000000000000000000000000000000000000000000000000000000000000000000000000000000000000000000000006d9c1c8b00000000ffffffffffffffff040000000c000000ffffffff00000000000000000000000000000000428f540900000000057c6afd0000000004000000ffffffff000000000000000000000000000000000000000000000000000000000000000000000000000000000000000000000000e19c1c8b00000000ffffffffffffffff0400000000000000ffffffff00000000000000000000000000a0924401000000a89664022f1600001009cd0f5009cd0f0700000007000000010000000000000000000000000000000000000008000000000000010000000000a0984400a0984409000000000000000000000000000000000000000000000000000000000000000000803f0000000001000000b8e35f25c4e35f25c4e35f25000000000000000010e8211a00000000000000000101000050bdf30d2e16000009000000c2010000270100009600000000000000662c240900000000227f6a780000000004000000ffffffff000000000000000000000000000000000000000000000000000000000000000000000000000000000000000000000000059e1c8b00000000ffffffffffffffff0400000000000000ffffffff00000000000000000000000019000000ea0d6a0900000000ac7e6a090000000004000000ffffffff000000000000000000000000000000000000000000000000000000000000000000000000000000000000000000000000799e1c8b00000000ffffffffffffffff0400000000000000ffffffff00000000000000000000000000e0944401000000a89664023016000050c6cc0fd0c6cc0f0700000007000000010000000000000000000000000000000000000008000000000000010000000000209d4400209d440a000000000000000000000000000000000000000000000000000000000000000000803f0000000001000000a8e35f25b4e35f25b4e35f25000000000000000010e8211a00000000000000000101000050bdf30d2f1600000a000000c20100002701000096000000000000008e2a240900000000ca796a780000000004000000ffffffff0000000000000000000000000000000000000000000000000000000000000000000000000000000000000000000000009d991c8b00000000ffffffffffffffff0400000000000000ffffffff00000000000000000000000019000000120a6a090000000054796a090000000004000000ffffffff00000000000000000000000000000000000000000000000000000000000000000000000000000000000000000000000011981c8b00000000ffffffffffffffff0400000000000000ffffffff0000000000000000000000000020974401000000a896640231160000d0c3cc0f10c4cc0f0700000007000000010000000000000000000000000000000000000008000000000000010000000000009e4400009e440b000000000000000000000000000000000000000000000000000000000000000000803f0000000001000000c8e35f25d4e35f25d4e35f25000000000000000010e8211a00000000000000000101000050bdf30d301600000b000000f40100004a010000a50000000000000036cb37090000000072786ae70000000004000000ffffffff000000000000000000000000000000000000000000000000000000000000000000000000000000000000000000000000359b1c8b00000000ffffffffffffffff0400000000000000ffffffff00000000000000000000000019000000ba086a0900000000fc7b6a090000000004000000ffffffff000000000000000000000000000000000000000000000000000000000000000000000000000000000000000000000000a99b1c8b00000000ffffffffffffffff0400000000000000ffffffff0000000000000000000000000060994401000000a89664023216000010facc0f90facc0f0000000007000000010000000000000000000000000000000000000008000000000000010000000000a0a24400a0a2440c000000000000000000000000000000000000000000000000000000000000000000803f000000000000000048e35f2554e35f2554e35f25000000000000000010e8211a00000000000000000101000050bdf30d311600000c000000f40100004a010000a5000000090000005e716a0900000000187aaa0a0000000004000000ffffffff000000000000000000000000000000000000000000000000000000000000000000000000000000000000000000000000cd9a1c8b00000000ffffffffffffffff0400000000000000ffffffff0000000000000000000000000000000022c9370900000000667a6ae70000000004000000ffffffff00000000000000000000000000000000000000000000000000000000000000000000000000000000000000000000000041951c8b00000000ffffffffffffffff0400000000000000ffffffff00000000000000000000000000e09d4401000000a8966402331600001009cd0f9009cd0f060000000700000001000000000000000000000000000000000000000800000000000001000000000040a7440040a7440d000000000000000000000000000000000000000000000000000000000000000000803f000000000000000068e35f2574e35f2574e35f25000000000000000010e8211a00000000000000000101000050bdf30d321600000d000000260200006d010000b400000000000000c66707090000000083746a620000000004000000ffffffff00000000000000000000000000000000000000000000000000000000000000000000000000000000000000000000000065941c8b00000000ffffffffffffffff0400000000000000ffffffff000000000000000000000000190000004a076a09000000000c746a090000000004000000ffffffff000000000000000000000000000000000000000000000000000000000000000000000000000000000000000000000000d9941c8b00000000ffffffffffffffff0400000000000000ffffffff0000000000000000000000000060a24401000000a89664023416000090c1cc0f10c2cc0f0700000007000000010000000000000000000000000000000000000008000000000000010000000000e0ab4400e0ab440e000000000000000000000000000000000000000000000000000000000000000000803f0000000000000000f8df5f2504e05f2504e05f25000000000000000010e8211a00000000000000000101000050bdf30d331600000e000000260200006d010000b4000000000000006e640709000000002b776a620000000004000000ffffffff000000000000000000000000000000000000000000000000000000000000000000000000000000000000000000000000fd971c8b00000000ffffffffffffffff0400000000000000ffffffff00000000000000000000000019000000f2056a0900000000b4766a090000000004000000ffffffff00000000000000000000000000000000000000000000000000000000000000000000000000000000000000000000000071961c8b00000000ffffffffffffffff0400000000000000ffffffff00000000000000000000000000e0a64401000000a89664023516000010c9cc0f90c9cc0f060000000700000001000000000000000000000000000000000000000800000000000001000000000060b0440060b0440f000000000000000000000000000000000000000000000000000000000000000000803f000000000000000028df5f2534df5f2534df5f25000000000000000010e8211a00000000000000000101000050bdf30d341600000f000000580200008b010000c80000000400000096926b0900000000d071ea050000000004000000ffffffff00000000000000000000000000000000000000000000000000000000000000000000000000000000000000000000000095911c8b00000000ffffffffffffffff0400000000000000ffffffff000000000000000000000000000000001a021709000000005f716ae10000000004000000ffffffff00000000000000000000000000000000000000000000000000000000000000000000000000000000000000000000000009901c8b00000000ffffffffffffffff0400000000000000ffffffff0000000000000000000000000040ab4401000000</t>
  </si>
  <si>
    <t>#180|CarDef_Renault_Alpine_Celebration|4348454154454E47494E450300000050F8F22A00000000E8170000a89664023616000050f3cc0fd0f3cc0f0000000007000000010000000000000000000000000000000000000008000000000000010000000000c09a4400c09a4401000000000000000000000000000000000000000000000000000000000000000000803f000000000400000038e25f2544e25f2544e25f25000000000000000090e7211a00000000000000000101000050c3c90fffffffff010000002c010000c8000000640000000000000026d674090000000060e56bf30000000004000000ffffffff00000000000000000000000000000000000000000000000000000000000000000000000000000000000000000000000045041d8b00000000ffffffffffffffff0400000000000000ffffffff00000000000000000000000019000000aa976b0900000000ece46b090000000004000000ffffffff000000000000000000000000000000000000000000000000000000000000000000000000000000000000000000000000b9041d8b00000000ffffffffffffffff0400000000000000ffffffff00000000000000000000000000c09a4400000000a896640237160000d001cd0f5002cd0f0000000007000000010000000000000000000000000000000000000008000000000000010000000000c09f4400c09f4402000000000000000000000000000000000000000000000000000000000000000000803f0000000004000000f8e25f2504e35f2504e35f25000000000000000090e7211a00000000000000000101000050c3c90f3616000002000000900100000901000082000000000000004e1455090000000009e76bfd0000000004000000ffffffff000000000000000000000000000000000000000000000000000000000000000000000000000000000000000000000000dd071d8b00000000ffffffffffffffff0400000000000000ffffffff00000000000000000000000019000000d2956b090000000094e66b090000000004000000ffffffff00000000000000000000000000000000000000000000000000000000000000000000000000000000000000000000000051061d8b00000000ffffffffffffffff0400000000000000ffffffff00000000000000000000000000a09c4400000000a8966402381600001009cd0f9009cd0f0000000007000000010000000000000000000000000000000000000008000000000000010000000000a0a14400a0a14403000000000000000000000000000000000000000000000000000000000000000000803f000000000400000018e35f2524e35f2524e35f25000000000000000090e7211a00000000000000000101000050c3c90f3716000003000000c2010000270100009600000000000000f6b2250900000000b2e16b780000000004000000ffffffff00000000000000000000000000000000000000000000000000000000000000000000000000000000000000000000000075011d8b00000000ffffffffffffffff0400000000000000ffffffff000000000000000000000000190000007a926b09000000003ce16b090000000004000000ffffffff000000000000000000000000000000000000000000000000000000000000000000000000000000000000000000000000e9011d8b00000000ffffffffffffffff0400000000000000ffffffff00000000000000000000000000809e4401000000a8966402391600005005cd0fd005cd0f0000000007000000010000000000000000000000000000000000000008000000000000010000000000a0a34400a0a34404000000000000000000000000000000000000000000000000000000000000000000803f0000000002000000d8e35f25e4e35f25e4e35f25000000000000000090e7211a00000000000000000101000050c3c90f3816000004000000260200006d010000b4000000050000001e9b6b090000000058e02b090000000004000000ffffffff0000000000000000000000000000000000000000000000000000000000000000000000000000000000000000000000000d031d8b00000000ffffffffffffffff0400000002000000ffffffff00000000000000000000000000000000e2f0060900000000a7e36b620000000004000000ffffffff00000000000000000000000000000000000000000000000000000000000000000000000000000000000000000000000081031d8b00000000ffffffffffffffff0400000000000000ffffffff0000000000000000000000000060a04401000000a89664023a16000050f7cc0f90f7cc0f0000000007000000010000000000000000000000000000000000000008000000000000010000000000c0a84400c0a84405000000000000000000000000000000000000000000000000000000000000000000803f0000000002000000e8e35f25f4e35f25f4e35f25000000000000000090e7211a00000000000000000101000050c3c90f39160000050000008a020000ae010000d7000000000000008631e70900000000c4e26b6c0000000004000000ffffffff000000000000000000000000000000000000000000000000000000000000000000000000000000000000000000000000a5021d8b00000000ffffffffffffffff0400000000000000ffffffff000000000000000000000000190000000a916b09000000004ce26b090000000004000000ffffffff00000000000000000000000000000000000000000000000000000000000000000000000000000000000000000000000019fd1c8b00000000ffffffffffffffff0400000000000000ffffffff0000000000000000000000000040a24401000000a89664023b16000010f6cc0f10f7cc0f070000000700000001000000000000000000000000000000000000000800000000000001000000000040a8440040a84406000000000000000000000000000000000000000000000000000000000000000000803f000000000200000048e45f2554e45f2554e45f25000000000000000090e7211a00000000000000000101000050c3c90f3a16000006000000bc020000cc010000e6000000000000002e2ef609000000006c1d6aeb0000000004000000ffffffff0000000000000000000000000000000000000000000000000000000000000000000000000000000000000000000000003dfc1c8b00000000ffffffffffffffff0400000000000000ffffffff00000000000000000000000019000000b26f6a0900000000f41c6a090000000004000000ffffffff000000000000000000000000000000000000000000000000000000000000000000000000000000000000000000000000b1fc1c8b00000000ffffffffffffffff0400000000000000ffffffff0000000000000000000000000020a44401000000a89664023c160000d0facc0fd0fbcc0f0000000007000000010000000000000000000000000000000000000008000000000000010000000000e0aa4400e0aa4407000000000000000000000000000000000000000000000000000000000000000000803f0000000002000000e8e45f25f4e45f25f4e45f25000000000000000090e7211a00000000000000000101000050c3c90f3b160000070000002003000012020000090100000000000056ecd10900000000151f6ad50000000004000000ffffffff000000000000000000000000000000000000000000000000000000000000000000000000000000000000000000000000d5ff1c8b00000000ffffffffffffffff0400000000000000ffffffff00000000000000000000000019000000da6d6a09000000009c1e6a090000000004000000ffffffff00000000000000000000000000000000000000000000000000000000000000000000000000000000000000000000000049fe1c8b00000000ffffffffffffffff0400000000000000ffffffff00000000000000000000000000c0a64401000000a89664023d16000010ffcc0f50ffcc0f0000000007000000010000000000000000000000000000000000000008000000000000010000000000a0ad4400a0ad4408000000000000000000000000000000000000000000000000000000000000000000803f000000000100000088e45f2594e45f2594e45f25000000000000000090e7211a00000000000000000101000050c3c90f3c1600000800000084030000530200002701000005000000fe626a0900000000b8192a090000000004000000ffffffff0000000000000000000000000000000000000000000000000000000000000000000000000000000000000000000000006df91c8b00000000ffffffffffffffff040000000e000000ffffffff0000000000000000000000000000000042aab0090000000002196adf0000000004000000ffffffff000000000000000000000000000000000000000000000000000000000000000000000000000000000000000000000000e1f91c8b00000000ffffffffffffffff0400000000000000ffffffff0000000000000000000000000060a94401000000a89664023e1600005011cd0f9011cd0f060000000700000001000000000000000000000000000000000000000800000000000001000000000040b0440040b04409000000000000000000000000000000000000000000000000000000000000000000803f000000000100000058e45f2564e45f2564e45f25000000000000000090e7211a00000000000000000101000050c3c90f3d16000009000000b6030000710200003b01000000000000660b80090000000027186a5a0000000004000000ffffffff00000000000000000000000000000000000000000000000000000000000000000000000000000000000000000000000005fb1c8b00000000ffffffffffffffff0400000000000000ffffffff00000000000000000000000019000000ea686a0900000000ac1b6a090000000004000000ffffffff00000000000000000000000000000000000000000000000000000000000000000000000000000000000000000000000079fb1c8b00000000ffffffffffffffff0400000000000000ffffffff0000000000000000000000000000ac4401000000a89664023f160000d0facc0f10fccc0f0700000007000000010000000000000000000000000000000000000008000000000000010000000000a0b54400a0b5440a000000000000000000000000000000000000000000000000000000000000000000803f000000000100000068e45f2574e45f2574e45f25000000000000000090e7211a00000000000000000101000050c3c90f3e1600000a0000001a040000b702000059010000000000008ec9630800000000c01a6a440000000004000000ffffffff0000000000000000000000000000000000000000000000000000000000000000000000000000000000000000000000009dfa1c8b00000000ffffffffffffffff0400000000000000ffffffff0000000000000000000000001900000012696a0900000000541a6a090000000004000000ffffffff00000000000000000000000000000000000000000000000000000000000000000000000000000000000000000000000011f51c8b00000000ffffffffffffffff0400000000000000ffffffff00000000000000000000000000a0ae4401000000a89664024016000010c9cc0f50c9cc0f0000000007000000010000000000000000000000000000000000000008000000000000010000000000c0b64400c0b6440b000000000000000000000000000000000000000000000000000000000000000000803f000000000100000018e55f2524e55f2524e55f25000000000000000090e7211a00000000000000000101000050c3c90f3f1600000b0000007e040000f80200007c01000000000000368642080000000079156a4e0000000004000000ffffffff00000000000000000000000000000000000000000000000000000000000000000000000000000000000000000000000035f41c8b00000000ffffffffffffffff0400000000000000ffffffff00000000000000000000000019000000ba676a0900000000fc146a090000000004000000ffffffff000000000000000000000000000000000000000000000000000000000000000000000000000000000000000000000000a9f41c8b00000000ffffffffffffffff0400000000000000ffffffff0000000000000000000000000060b14401000000a89664024116000010cecc0f50cecc0f000000000700000001000000000000000000000000000000000000000800000000000001000000000000bc440000bc440c000000000000000000000000000000000000000000000000000000000000000000803f000000000000000098e45f25a4e45f25a4e45f25000000000000000090e7211a00000000000000000101000050c3c90f401600000c000000b0040000160300008b010000090000005ef46b09000000001817ea050000000004000000ffffffff000000000000000000000000000000000000000000000000000000000000000000000000000000000000000000000000cdf71c8b00000000ffffffffffffffff0400000000000000ffffffff0000000000000000000000000000000022e45208000000006d176acd0000000004000000ffffffff00000000000000000000000000000000000000000000000000000000000000000000000000000000000000000000000041f61c8b00000000ffffffffffffffff0400000000000000ffffffff0000000000000000000000000080b64401000000a8966402421600005011cd0fd011cd0f060000000700000001000000000000000000000000000000000000000800000000000001000000000040c1440040c1440d000000000000000000000000000000000000000000000000000000000000000000803f0000000000000000a8e45f25b4e45f25b4e45f25000000000000000090e7211a00000000000000000101000050c3c90f411600000d000000140500005c030000ae01000000000000c6a23d08000000008a116ab70000000004000000ffffffff00000000000000000000000000000000000000000000000000000000000000000000000000000000000000000000000065f11c8b00000000ffffffffffffffff0400000000000000ffffffff000000000000000000000000190000004a626a09000000000c116a090000000004000000ffffffff000000000000000000000000000000000000000000000000000000000000000000000000000000000000000000000000d9f11c8b00000000ffffffffffffffff0400000000000000ffffffff00000000000000000000000000a0bb4401000000a8966402431600001009cd0f9009cd0f070000000700000001000000000000000000000000000000000000000800000000000001000000000080c6440080c6440e000000000000000000000000000000000000000000000000000000000000000000803f0000000000000000f8e05f2504e15f2504e15f25000000000000000090e7211a00000000000000000101000050c3c90f421600000e000000780500009d030000cc010000000000006e631d080000000023106ab10000000004000000ffffffff000000000000000000000000000000000000000000000000000000000000000000000000000000000000000000000000fdf01c8b00000000ffffffffffffffff0400000000000000ffffffff00000000000000000000000019000000f2606a0900000000b4136a090000000004000000ffffffff00000000000000000000000000000000000000000000000000000000000000000000000000000000000000000000000071f31c8b00000000ffffffffffffffff0400000000000000ffffffff00000000000000000000000000c0c04401000000a89664024416000050cbcc0f90cbcc0f0600000007000000010000000000000000000000000000000000000008000000000000010000000000a0cb4400a0cb440f000000000000000000000000000000000000000000000000000000000000000000803f000000000000000028e05f2534e05f2534e05f25000000000000000090e7211a00000000000000000101000050c3c90f431600000f000000aa050000bb030000e0010000040000009641690900000000d0126a100000000004000000ffffffff00000000000000000000000000000000000000000000000000000000000000000000000000000000000000000000000095f21c8b00000000ffffffffffffffff0400000000000000ffffffff000000000000000000000000000000001ac1ec080000000050126a3c0000000004000000ffffffff00000000000000000000000000000000000000000000000000000000000000000000000000000000000000000000000009ed1c8b00000000ffffffffffffffff0400000000000000ffffffff00000000000000000000000000c0c54401000000</t>
  </si>
  <si>
    <t>#181|CarDef_Chevrolet_Impala|4348454154454E47494E45030000005074F32A00000000E8170000a89664024516000010f6cc0f90f6cc0f00000000070000000100000000000000000000000000000000000000080000000000000100000000000044440000444401000000000000000000000000000000000000000000000000000000000000000000803f000000000400000018e45f2524e45f2524e45f250000000000000000d0e4211a00000000000000000101000090c3f30dffffffff01000000fa000000a5000000550000000000000026ba65090000000060696a740000000004000000ffffffff00000000000000000000000000000000000000000000000000000000000000000000000000000000000000000000000045881c8b00000000ffffffffffffffff0400000000000000ffffffff00000000000000000000000019000000aa1b6a0900000000ec686a090000000004000000ffffffff000000000000000000000000000000000000000000000000000000000000000000000000000000000000000000000000b9881c8b00000000ffffffffffffffff0400000000000000ffffffff0000000000000000000000000000444400000000a89664024616000050c6cc0f90c6cc0f0000000007000000010000000000000000000000000000000000000008000000000000010000000000004e4400004e4402000000000000000000000000000000000000000000000000000000000000000000803f000000000400000038e35f2544e35f2544e35f250000000000000000d0e4211a00000000000000000101000090c3f30d45160000020000002c010000c800000064000000000000004e58750900000000086b6af30000000004000000ffffffff000000000000000000000000000000000000000000000000000000000000000000000000000000000000000000000000dd8b1c8b00000000ffffffffffffffff0400000000000000ffffffff00000000000000000000000019000000d2196a0900000000946a6a090000000004000000ffffffff000000000000000000000000000000000000000000000000000000000000000000000000000000000000000000000000518a1c8b00000000ffffffffffffffff0400000000000000ffffffff00000000000000000000000000004a4400000000a896640247160000100ecd0f900ecd0f00000000070000000100000000000000000000000000000000000000080000000000000100000000004054440040544403000000000000000000000000000000000000000000000000000000000000000000803f000000000400000058e35f2564e35f2564e35f250000000000000000d0e4211a00000000000000000101000090c3f30d46160000030000002c010000c80000006400000000000000f656750900000000b0656af30000000004000000ffffffff00000000000000000000000000000000000000000000000000000000000000000000000000000000000000000000000075851c8b00000000ffffffffffffffff0400000000000000ffffffff000000000000000000000000190000007a166a09000000003c656a090000000004000000ffffffff000000000000000000000000000000000000000000000000000000000000000000000000000000000000000000000000e9851c8b00000000ffffffffffffffff0400000000000000ffffffff0000000000000000000000000000504401000000a89664024816000050f3cc0f90f3cc0f0000000007000000010000000000000000000000000000000000000008000000000000010000000000405a4400405a4404000000000000000000000000000000000000000000000000000000000000000000803f000000000200000078e35f2584e35f2584e35f250000000000000000d0e4211a00000000000000000101000090c3f30d47160000040000005e010000e600000073000000050000001e1f6a090000000058642a090000000004000000ffffffff0000000000000000000000000000000000000000000000000000000000000000000000000000000000000000000000000d871c8b00000000ffffffffffffffff0400000002000000ffffffff00000000000000000000000000000000e2f4440900000000a5676a7e0000000004000000ffffffff00000000000000000000000000000000000000000000000000000000000000000000000000000000000000000000000081871c8b00000000ffffffffffffffff0400000000000000ffffffff0000000000000000000000000000564401000000a896640249160000d0c3cc0f50c4cc0f0700000007000000010000000000000000000000000000000000000008000000000000010000000000c0644400c0644405000000000000000000000000000000000000000000000000000000000000000000803f000000000200000008e55f2514e55f2514e55f250000000000000000d0e4211a00000000000000000101000090c3f30d4816000005000000900100000901000082000000000000008695540900000000c1666afd0000000004000000ffffffff000000000000000000000000000000000000000000000000000000000000000000000000000000000000000000000000a5861c8b00000000ffffffffffffffff0400000000000000ffffffff000000000000000000000000190000000a156a09000000004c666a090000000004000000ffffffff00000000000000000000000000000000000000000000000000000000000000000000000000000000000000000000000019811c8b00000000ffffffffffffffff0400000000000000ffffffff00000000000000000000000000005c4401000000a89664024a160000d0facc0f10fbcc0f00000000070000000100000000000000000000000000000000000000080000000000000100000000004067440040674406000000000000000000000000000000000000000000000000000000000000000000803f000000000200000028e45f2534e45f2534e45f250000000000000000d0e4211a00000000000000000101000090c3f30d4916000006000000900100000901000082000000000000002e9254090000000069616afd0000000004000000ffffffff0000000000000000000000000000000000000000000000000000000000000000000000000000000000000000000000003d801c8b00000000ffffffffffffffff0400000000000000ffffffff00000000000000000000000019000000b2136a0900000000f4606a090000000004000000ffffffff000000000000000000000000000000000000000000000000000000000000000000000000000000000000000000000000b1801c8b00000000ffffffffffffffff0400000000000000ffffffff0000000000000000000000000080614401000000a89664024b16000010ffcc0fd0ffcc0f0000000007000000010000000000000000000000000000000000000008000000000000010000000000c06f4400c06f4407000000000000000000000000000000000000000000000000000000000000000000803f000000000200000068e55f2574e55f2574e55f250000000000000000d0e4211a00000000000000000101000090c3f30d4a16000007000000c2010000270100009600000000000000563024090000000012636a780000000004000000ffffffff000000000000000000000000000000000000000000000000000000000000000000000000000000000000000000000000d5831c8b00000000ffffffffffffffff0400000000000000ffffffff00000000000000000000000019000000da116a09000000009c626a090000000004000000ffffffff00000000000000000000000000000000000000000000000000000000000000000000000000000000000000000000000049821c8b00000000ffffffffffffffff0400000000000000ffffffff00000000000000000000000000006a4401000000a89664024c16000010ffcc0f50ffcc0f07000000070000000100000000000000000000000000000000000000080000000000000100000000008078440080784408000000000000000000000000000000000000000000000000000000000000000000803f000000000100000088e55f2594e55f2594e55f250000000000000000d0e4211a00000000000000000101000090c3f30d4b16000008000000c2010000270100009600000005000000fee66a0900000000b89d2a090000000004000000ffffffff0000000000000000000000000000000000000000000000000000000000000000000000000000000000000000000000006d7d1c8b00000000ffffffffffffffff040000000c000000ffffffff0000000000000000000000000000000042ce240900000000069d6a780000000004000000ffffffff000000000000000000000000000000000000000000000000000000000000000000000000000000000000000000000000e17d1c8b00000000ffffffffffffffff0400000000000000ffffffff0000000000000000000000000080724401000000a89664024d16000090c1cc0f10c2cc0f0600000007000000010000000000000000000000000000000000000008000000000000010000000000a0804400a0804409000000000000000000000000000000000000000000000000000000000000000000803f000000000100000008e65f2514e65f2514e65f250000000000000000d0e4211a00000000000000000101000090c3f30d4c16000009000000f40100004a010000a500000000000000662f370900000000229c6ae70000000004000000ffffffff000000000000000000000000000000000000000000000000000000000000000000000000000000000000000000000000057f1c8b00000000ffffffffffffffff0400000000000000ffffffff00000000000000000000000019000000eaec6a0900000000ac9f6a090000000004000000ffffffff000000000000000000000000000000000000000000000000000000000000000000000000000000000000000000000000797f1c8b00000000ffffffffffffffff0400000000000000ffffffff00000000000000000000000000007b4401000000a89664024e16000090c1cc0fd0c1cc0f0600000007000000010000000000000000000000000000000000000008000000000000010000000000008744000087440a000000000000000000000000000000000000000000000000000000000000000000803f0000000001000000b8e55f25c4e55f25c4e55f250000000000000000d0e4211a00000000000000000101000090c3f30d4d1600000a000000260200006d010000b4000000000000008e8d070900000000cb9e6a620000000004000000ffffffff0000000000000000000000000000000000000000000000000000000000000000000000000000000000000000000000009d7e1c8b00000000ffffffffffffffff0400000000000000ffffffff0000000000000000000000001900000012ed6a0900000000549e6a090000000004000000ffffffff00000000000000000000000000000000000000000000000000000000000000000000000000000000000000000000000011791c8b00000000ffffffffffffffff0400000000000000ffffffff00000000000000000000000000c0814401000000a89664024f16000050f7cc0f90f7cc0f0000000007000000010000000000000000000000000000000000000008000000000000010000000000c0894400c089440b000000000000000000000000000000000000000000000000000000000000000000803f000000000100000078e55f2584e55f2584e55f250000000000000000d0e4211a00000000000000000101000090c3f30d4e1600000b000000260200006d010000b400000000000000368a07090000000073996a620000000004000000ffffffff00000000000000000000000000000000000000000000000000000000000000000000000000000000000000000000000035781c8b00000000ffffffffffffffff0400000000000000ffffffff00000000000000000000000019000000baeb6a0900000000fc986a090000000004000000ffffffff000000000000000000000000000000000000000000000000000000000000000000000000000000000000000000000000a9781c8b00000000ffffffffffffffff0400000000000000ffffffff00000000000000000000000000c0854401000000a8966402501600005005cd0f1006cd0f0700000007000000010000000000000000000000000000000000000008000000000000010000000000a0914400a091440c000000000000000000000000000000000000000000000000000000000000000000803f0000000000000000c8e55f25d4e55f25d4e55f250000000000000000d0e4211a00000000000000000101000090c3f30d4f1600000c000000580200008b010000c8000000090000005e486a0900000000189b6a0c0000000004000000ffffffff000000000000000000000000000000000000000000000000000000000000000000000000000000000000000000000000cd7b1c8b00000000ffffffffffffffff0400000000000000ffffffff0000000000000000000000000000000022e8170900000000679b6ae10000000004000000ffffffff000000000000000000000000000000000000000000000000000000000000000000000000000000000000000000000000417a1c8b00000000ffffffffffffffff0400000000000000ffffffff00000000000000000000000000608d4401000000a89664025116000010ffcc0f90ffcc0f0600000007000000010000000000000000000000000000000000000008000000000000010000000000809944008099440d000000000000000000000000000000000000000000000000000000000000000000803f000000000000000098e55f25a4e55f25a4e55f250000000000000000d0e4211a00000000000000000101000090c3f30d501600000d0000008a020000ae010000d700000000000000c646e6090000000084956a6c0000000004000000ffffffff00000000000000000000000000000000000000000000000000000000000000000000000000000000000000000000000065751c8b00000000ffffffffffffffff0400000000000000ffffffff000000000000000000000000190000004ae66a09000000000c956a090000000004000000ffffffff000000000000000000000000000000000000000000000000000000000000000000000000000000000000000000000000d9751c8b00000000ffffffffffffffff0400000000000000ffffffff0000000000000000000000000000954401000000a89664025216000010ffcc0fd0ffcc0f070000000700000001000000000000000000000000000000000000000800000000000001000000000060a1440060a1440e000000000000000000000000000000000000000000000000000000000000000000803f000000000000000008e15f2514e15f2514e15f250000000000000000d0e4211a00000000000000000101000090c3f30d511600000e0000008a020000ae010000d7000000000000006e47e609000000002c946a6c0000000004000000ffffffff000000000000000000000000000000000000000000000000000000000000000000000000000000000000000000000000fd741c8b00000000ffffffffffffffff0400000000000000ffffffff00000000000000000000000019000000f2e46a0900000000b4976a090000000004000000ffffffff00000000000000000000000000000000000000000000000000000000000000000000000000000000000000000000000071771c8b00000000ffffffffffffffff0400000000000000ffffffff00000000000000000000000000a09c4401000000a896640253160000d0c3cc0f10c4cc0f0600000007000000010000000000000000000000000000000000000008000000000000010000000000e0a84400e0a8440f000000000000000000000000000000000000000000000000000000000000000000803f000000000000000098e15f25a4e15f25a4e15f250000000000000000d0e4211a00000000000000000101000090c3f30d521600000f000000bc020000cc010000e60000000400000096756b0900000000d096ea050000000004000000ffffffff00000000000000000000000000000000000000000000000000000000000000000000000000000000000000000000000095761c8b00000000ffffffffffffffff0400000000000000ffffffff000000000000000000000000000000001aa5f6090000000058966aeb0000000004000000ffffffff00000000000000000000000000000000000000000000000000000000000000000000000000000000000000000000000009711c8b00000000ffffffffffffffff0400000000000000ffffffff0000000000000000000000000000a44401000000</t>
  </si>
  <si>
    <t>#182|CarDef_Mclaren_MP4_8|4348454154454E47494E45030000005093F32A00000000E8170000a896640254160000d001cd0f5002cd0f0000000007000000010000000000000000000000000000000000000008000000000000010000000000209a4400209a4401000000000000000000000000000000000000000000000000000000000000000000803f000000000400000078e45f2584e45f2584e45f250000000000000000d0e7211a00000000000000000101000038f0e706ffffffff010000002c010000c8000000640000000000000026bd750900000000608e6af30000000004000000ffffffff00000000000000000000000000000000000000000000000000000000000000000000000000000000000000000000000045691c8b00000000ffffffffffffffff0400000000000000ffffffff00000000000000000000000019000000aafa6a0900000000ec896a090000000004000000ffffffff000000000000000000000000000000000000000000000000000000000000000000000000000000000000000000000000b9691c8b00000000ffffffffffffffff0400000000000000ffffffff00000000000000000000000000209a4400000000a896640255160000d0facc0f90fbcc0f0000000007000000010000000000000000000000000000000000000008000000000000010000000000a09e4400a09e4402000000000000000000000000000000000000000000000000000000000000000000803f0000000004000000b8e45f25c4e45f25c4e45f250000000000000000d0e7211a00000000000000000101000038f0e70654160000020000005e010000e600000073000000000000004e1b44090000000009886a7e0000000004000000ffffffff000000000000000000000000000000000000000000000000000000000000000000000000000000000000000000000000dd681c8b00000000ffffffffffffffff0400000000000000ffffffff00000000000000000000000019000000d2f86a0900000000948b6a090000000004000000ffffffff000000000000000000000000000000000000000000000000000000000000000000000000000000000000000000000000516b1c8b00000000ffffffffffffffff0400000000000000ffffffff00000000000000000000000000809b4400000000a896640256160000100ecd0f100fcd0f000000000700000001000000000000000000000000000000000000000800000000000001000000000000a0440000a04403000000000000000000000000000000000000000000000000000000000000000000803f0000000004000000f8e45f2504e55f2504e55f250000000000000000d0e7211a00000000000000000101000038f0e706551600000300000090010000090100008200000000000000f679540900000000b18a6afd0000000004000000ffffffff000000000000000000000000000000000000000000000000000000000000000000000000000000000000000000000000756a1c8b00000000ffffffffffffffff0400000000000000ffffffff000000000000000000000000190000007af96a09000000003c8a6a090000000004000000ffffffff000000000000000000000000000000000000000000000000000000000000000000000000000000000000000000000000e96a1c8b00000000ffffffffffffffff0400000000000000ffffffff00000000000000000000000000e09c4401000000a896640257160000d001cd0f5002cd0f070000000700000001000000000000000000000000000000000000000800000000000001000000000060a1440060a14404000000000000000000000000000000000000000000000000000000000000000000803f0000000002000000d8e45f25e4e45f25e4e45f250000000000000000d0e7211a00000000000000000101000038f0e7065616000004000000f40100004a010000a5000000050000001efe6a090000000058852a090000000004000000ffffffff0000000000000000000000000000000000000000000000000000000000000000000000000000000000000000000000000d641c8b00000000ffffffffffffffff0400000001000000ffffffff00000000000000000000000000000000e237370900000000a6846ae70000000004000000ffffffff00000000000000000000000000000000000000000000000000000000000000000000000000000000000000000000000081641c8b00000000ffffffffffffffff0400000000000000ffffffff00000000000000000000000000409e4401000000a89664025816000010facc0f50facc0f000000000700000001000000000000000000000000000000000000000800000000000001000000000000a6440000a64405000000000000000000000000000000000000000000000000000000000000000000803f0000000002000000e8e55f25f4e55f25f4e55f250000000000000000d0e7211a00000000000000000101000038f0e7065716000005000000260200006d010000b4000000000000008694070900000000c3876a620000000004000000ffffffff000000000000000000000000000000000000000000000000000000000000000000000000000000000000000000000000a5671c8b00000000ffffffffffffffff0400000000000000ffffffff000000000000000000000000190000000af46a09000000004c876a090000000004000000ffffffff00000000000000000000000000000000000000000000000000000000000000000000000000000000000000000000000019661c8b00000000ffffffffffffffff0400000000000000ffffffff00000000000000000000000000a09f4401000000a89664025916000010f6cc0f50f6cc0f000000000700000001000000000000000000000000000000000000000800000000000001000000000000a5440000a54406000000000000000000000000000000000000000000000000000000000000000000803f000000000200000028e55f2534e55f2534e55f250000000000000000d0e7211a00000000000000000101000038f0e7065816000006000000580200008b010000c8000000000000002ef51709000000006b866ae10000000004000000ffffffff0000000000000000000000000000000000000000000000000000000000000000000000000000000000000000000000003d611c8b00000000ffffffffffffffff0400000000000000ffffffff00000000000000000000000019000000b2f26a0900000000f4816a090000000004000000ffffffff000000000000000000000000000000000000000000000000000000000000000000000000000000000000000000000000b1611c8b00000000ffffffffffffffff0400000000000000ffffffff0000000000000000000000000000a14401000000a89664025a1600001009cd0f9009cd0f0700000007000000010000000000000000000000000000000000000008000000000000010000000000a0a64400a0a64407000000000000000000000000000000000000000000000000000000000000000000803f000000000200000038e55f2544e55f2544e55f250000000000000000d0e7211a00000000000000000101000038f0e7065916000007000000bc020000cc010000e60000000000000056b3f6090000000014806aeb0000000004000000ffffffff000000000000000000000000000000000000000000000000000000000000000000000000000000000000000000000000d5601c8b00000000ffffffffffffffff0400000000000000ffffffff00000000000000000000000019000000daf06a09000000009c836a090000000004000000ffffffff00000000000000000000000000000000000000000000000000000000000000000000000000000000000000000000000049631c8b00000000ffffffffffffffff0400000000000000ffffffff0000000000000000000000000080a24401000000a89664025b160000d0facc0fd0fbcc0f000000000700000001000000000000000000000000000000000000000800000000000001000000000020a8440020a84408000000000000000000000000000000000000000000000000000000000000000000803f0000000001000000f8e65f2504e75f2504e75f250000000000000000d0e7211a00000000000000000101000038f0e7065a16000008000000ee020000ef010000fa00000005000000fef96a0900000000b8822a090000000004000000ffffffff0000000000000000000000000000000000000000000000000000000000000000000000000000000000000000000000006d621c8b00000000ffffffffffffffff040000000e000000ffffffff000000000000000000000000000000004211c1090000000001826a560000000004000000ffffffff000000000000000000000000000000000000000000000000000000000000000000000000000000000000000000000000e1621c8b00000000ffffffffffffffff0400000000000000ffffffff0000000000000000000000000000a44401000000a89664025c1600005005cd0f1006cd0f0700000007000000010000000000000000000000000000000000000008000000000000010000000000a0a94400a0a94409000000000000000000000000000000000000000000000000000000000000000000803f0000000001000000a8e65f25b4e65f25b4e65f250000000000000000d0e7211a00000000000000000101000038f0e7065b1600000900000020030000120200000901000000000000664ed1090000000025bd6ad50000000004000000ffffffff000000000000000000000000000000000000000000000000000000000000000000000000000000000000000000000000055c1c8b00000000ffffffffffffffff0400000000000000ffffffff00000000000000000000000019000000eacf6a0900000000acbc6a090000000004000000ffffffff000000000000000000000000000000000000000000000000000000000000000000000000000000000000000000000000795c1c8b00000000ffffffffffffffff0400000000000000ffffffff0000000000000000000000000080a54401000000a89664025d1600001009cd0f5009cd0f0700000007000000010000000000000000000000000000000000000008000000000000010000000000a0ad4400a0ad440a000000000000000000000000000000000000000000000000000000000000000000803f000000000100000038e65f2544e65f2544e65f250000000000000000d0e7211a00000000000000000101000038f0e7065c1600000a000000840300005302000027010000000000008e0cb00900000000cebf6adf0000000004000000ffffffff0000000000000000000000000000000000000000000000000000000000000000000000000000000000000000000000009d5f1c8b00000000ffffffffffffffff0400000000000000ffffffff0000000000000000000000001900000012cc6a090000000054bf6a090000000004000000ffffffff000000000000000000000000000000000000000000000000000000000000000000000000000000000000000000000000115e1c8b00000000ffffffffffffffff0400000000000000ffffffff0000000000000000000000000000a74401000000a89664025e1600005011cd0fd011cd0f000000000700000001000000000000000000000000000000000000000800000000000001000000000060ad440060ad440b000000000000000000000000000000000000000000000000000000000000000000803f000000000100000078e65f2584e65f2584e65f250000000000000000d0e7211a00000000000000000101000038f0e7065d1600000b000000b6030000710200003b0100000000000036ad80090000000077be6a5a0000000004000000ffffffff00000000000000000000000000000000000000000000000000000000000000000000000000000000000000000000000035591c8b00000000ffffffffffffffff0400000000000000ffffffff00000000000000000000000019000000baca6a0900000000fcb96a090000000004000000ffffffff000000000000000000000000000000000000000000000000000000000000000000000000000000000000000000000000a9591c8b00000000ffffffffffffffff0400000000000000ffffffff0000000000000000000000000060a84401000000a89664025f160000100ecd0fd00ecd0f000000000700000001000000000000000000000000000000000000000800000000000001000000000040b6440040b6440c000000000000000000000000000000000000000000000000000000000000000000803f000000000000000008e75f2514e75f2514e75f250000000000000000d0e7211a00000000000000000101000038f0e7065e1600000c000000e8030000940200004a010000090000005e8b6b090000000018b86a030000000004000000ffffffff000000000000000000000000000000000000000000000000000000000000000000000000000000000000000000000000cd581c8b00000000ffffffffffffffff0400000000000000ffffffff0000000000000000000000000000000022cb90090000000063b86ad90000000004000000ffffffff000000000000000000000000000000000000000000000000000000000000000000000000000000000000000000000000415b1c8b00000000ffffffffffffffff0400000000000000ffffffff0000000000000000000000000000b14401000000a896640260160000d001cd0f1002cd0f060000000700000001000000000000000000000000000000000000000800000000000001000000000040bf440040bf440d000000000000000000000000000000000000000000000000000000000000000000803f0000000000000000c8e65f25d4e65f25d4e65f250000000000000000d0e7211a00000000000000000101000038f0e7065f1600000d0000004c040000d50200006d01000000000000c68973080000000088ba6ac30000000004000000ffffffff000000000000000000000000000000000000000000000000000000000000000000000000000000000000000000000000655a1c8b00000000ffffffffffffffff0400000000000000ffffffff000000000000000000000000190000004ac96a09000000000cba6a090000000004000000ffffffff000000000000000000000000000000000000000000000000000000000000000000000000000000000000000000000000d95a1c8b00000000ffffffffffffffff0400000000000000ffffffff00000000000000000000000000a0b94401000000a896640261160000d0facc0f10fbcc0f000000000700000001000000000000000000000000000000000000000800000000000001000000000020c8440020c8440e000000000000000000000000000000000000000000000000000000000000000000803f000000000000000068e15f2574e15f2574e15f250000000000000000d0e7211a00000000000000000101000038f0e706601600000e0000007e040000f80200007c010000000000006e2642080000000021b56a4e0000000004000000ffffffff000000000000000000000000000000000000000000000000000000000000000000000000000000000000000000000000fd551c8b00000000ffffffffffffffff0400000000000000ffffffff00000000000000000000000019000000f2c76a0900000000b4b46a090000000004000000ffffffff00000000000000000000000000000000000000000000000000000000000000000000000000000000000000000000000071541c8b00000000ffffffffffffffff0400000000000000ffffffff0000000000000000000000000040c24401000000a8966402621600005011cd0f9011cd0f0600000007000000010000000000000000000000000000000000000008000000000000010000000000e0d04400e0d0440f000000000000000000000000000000000000000000000000000000000000000000803f0000000000000000d8e25f25e4e25f25e4e25f250000000000000000d0e7211a00000000000000000101000038f0e706611600000f000000b0040000160300008b0100000400000096e4690900000000d0b76a100000000004000000ffffffff00000000000000000000000000000000000000000000000000000000000000000000000000000000000000000000000095571c8b00000000ffffffffffffffff0400000000000000ffffffff000000000000000000000000000000001a4452080000000055b76acd0000000004000000ffffffff00000000000000000000000000000000000000000000000000000000000000000000000000000000000000000000000009561c8b00000000ffffffffffffffff0400000000000000ffffffff00000000000000000000000000c0ca4401000000</t>
  </si>
  <si>
    <t>#183|CarDef_Mercedes_SLK_55_AMG_Tuned_Up|4348454154454E47494E450300000050B2F32A00000000E8170000a896640263160000d0facc0fd0fbcc0f0000000007000000010000000000000000000000000000000000000008000000000000010000000000407d4400407d4401000000000000000000000000000000000000000000000000000000000000000000803f0000000004000000f8e55f2504e65f2504e65f25000000000000000050e8211a00000000000000000101000078f5e706ffffffff01000000fa000000a50000005500000000000000267c65090000000060af6a740000000004000000ffffffff000000000000000000000000000000000000000000000000000000000000000000000000000000000000000000000000454e1c8b00000000ffffffffffffffff0400000000000000ffffffff00000000000000000000000019000000aadd6a0900000000ecae6a090000000004000000ffffffff000000000000000000000000000000000000000000000000000000000000000000000000000000000000000000000000b94e1c8b00000000ffffffffffffffff0400000000000000ffffffff00000000000000000000000000407d4400000000a896640264160000d0c3cc0f90c4cc0f00000000070000000100000000000000000000000000000000000000080000000000000100000000006085440060854402000000000000000000000000000000000000000000000000000000000000000000803f0000000004000000a8e55f25b4e55f25b4e55f25000000000000000050e8211a00000000000000000101000078f5e7066316000002000000fa000000a500000055000000000000004e7a65090000000008a96a740000000004000000ffffffff000000000000000000000000000000000000000000000000000000000000000000000000000000000000000000000000dd491c8b00000000ffffffffffffffff0400000000000000ffffffff00000000000000000000000019000000d2db6a090000000094a86a090000000004000000ffffffff00000000000000000000000000000000000000000000000000000000000000000000000000000000000000000000000051481c8b00000000ffffffffffffffff0400000000000000ffffffff00000000000000000000000000c0824400000000a896640265160000d0facc0f50fccc0f0000000007000000010000000000000000000000000000000000000008000000000000010000000000a0894400a0894403000000000000000000000000000000000000000000000000000000000000000000803f000000000400000048e55f2554e55f2554e55f25000000000000000050e8211a00000000000000000101000078f5e70664160000030000002c010000c80000006400000000000000f698750900000000b0ab6af30000000004000000ffffffff000000000000000000000000000000000000000000000000000000000000000000000000000000000000000000000000754b1c8b00000000ffffffffffffffff0400000000000000ffffffff000000000000000000000000190000007ad86a09000000003cab6a090000000004000000ffffffff000000000000000000000000000000000000000000000000000000000000000000000000000000000000000000000000e94b1c8b00000000ffffffffffffffff0400000000000000ffffffff00000000000000000000000000e0864401000000a8966402661600005011cd0fd011cd0f0000000007000000010000000000000000000000000000000000000008000000000000010000000000c08d4400c08d4404000000000000000000000000000000000000000000000000000000000000000000803f000000000200000018e65f2524e65f2524e65f25000000000000000050e8211a00000000000000000101000078f5e70665160000040000002c010000c800000064000000050000001ed16a090000000058aa2a090000000004000000ffffffff0000000000000000000000000000000000000000000000000000000000000000000000000000000000000000000000000d451c8b00000000ffffffffffffffff0400000001000000ffffffff00000000000000000000000000000000e296750900000000a4a56af30000000004000000ffffffff00000000000000000000000000000000000000000000000000000000000000000000000000000000000000000000000081451c8b00000000ffffffffffffffff0400000000000000ffffffff00000000000000000000000000008b4401000000a89664026716000010cecc0f90cecc0f0000000007000000010000000000000000000000000000000000000008000000000000010000000000e0944400e0944405000000000000000000000000000000000000000000000000000000000000000000803f000000000200000018e75f2524e75f2524e75f25000000000000000050e8211a00000000000000000101000078f5e70666160000050000005e010000e600000073000000000000008637440900000000c1a46a7e0000000004000000ffffffff000000000000000000000000000000000000000000000000000000000000000000000000000000000000000000000000a5441c8b00000000ffffffffffffffff0400000000000000ffffffff000000000000000000000000190000000ad76a09000000004ca46a090000000004000000ffffffff00000000000000000000000000000000000000000000000000000000000000000000000000000000000000000000000019471c8b00000000ffffffffffffffff0400000000000000ffffffff00000000000000000000000000208f4401000000a89664026816000050f3cc0f90f3cc0f0700000007000000010000000000000000000000000000000000000008000000000000010000000000a0964400a0964406000000000000000000000000000000000000000000000000000000000000000000803f0000000002000000e8e65f25f4e65f25f4e65f25000000000000000050e8211a00000000000000000101000078f5e70667160000060000005e010000e600000073000000000000002e3444090000000069a76a7e0000000004000000ffffffff0000000000000000000000000000000000000000000000000000000000000000000000000000000000000000000000003d461c8b00000000ffffffffffffffff0400000000000000ffffffff00000000000000000000000019000000b2d56a0900000000f4a66a090000000004000000ffffffff000000000000000000000000000000000000000000000000000000000000000000000000000000000000000000000000b1461c8b00000000ffffffffffffffff0400000000000000ffffffff0000000000000000000000000000934401000000a8966402691600005011cd0f9011cd0f0700000007000000010000000000000000000000000000000000000008000000000000010000000000a09c4400a09c4407000000000000000000000000000000000000000000000000000000000000000000803f000000000200000058e65f2564e65f2564e65f25000000000000000050e8211a00000000000000000101000078f5e70668160000070000005e010000e60000007300000000000000563244090000000011a16a7e0000000004000000ffffffff000000000000000000000000000000000000000000000000000000000000000000000000000000000000000000000000d5411c8b00000000ffffffffffffffff0400000000000000ffffffff00000000000000000000000019000000dad36a09000000009ca06a090000000004000000ffffffff00000000000000000000000000000000000000000000000000000000000000000000000000000000000000000000000049401c8b00000000ffffffffffffffff0400000000000000ffffffff00000000000000000000000000c0984401000000a89664026a1600005005cd0f9005cd0f060000000700000001000000000000000000000000000000000000000800000000000001000000000080a2440080a24408000000000000000000000000000000000000000000000000000000000000000000803f000000000100000068e65f2574e65f2574e65f25000000000000000050e8211a00000000000000000101000078f5e706691600000800000090010000090100008200000005000000fed86a0900000000b8a32a090000000004000000ffffffff0000000000000000000000000000000000000000000000000000000000000000000000000000000000000000000000006d431c8b00000000ffffffffffffffff040000000e000000ffffffff00000000000000000000000000000000425054090000000005a36afd0000000004000000ffffffff000000000000000000000000000000000000000000000000000000000000000000000000000000000000000000000000e1431c8b00000000ffffffffffffffff0400000000000000ffffffff00000000000000000000000000809e4401000000a89664026b160000d0c3cc0f10c4cc0f000000000700000001000000000000000000000000000000000000000800000000000001000000000060a8440060a84409000000000000000000000000000000000000000000000000000000000000000000803f000000000100000038e75f2544e75f2544e75f25000000000000000050e8211a00000000000000000101000078f5e7066a1600000900000090010000090100008200000000000000665154090000000021a26afd0000000004000000ffffffff000000000000000000000000000000000000000000000000000000000000000000000000000000000000000000000000053d1c8b00000000ffffffffffffffff0400000000000000ffffffff00000000000000000000000019000000eaae6a0900000000acdd6a090000000004000000ffffffff000000000000000000000000000000000000000000000000000000000000000000000000000000000000000000000000793d1c8b00000000ffffffffffffffff0400000000000000ffffffff0000000000000000000000000040a44401000000a89664026c160000100ecd0f500ecd0f0600000007000000010000000000000000000000000000000000000008000000000000010000000000c0b04400c0b0440a000000000000000000000000000000000000000000000000000000000000000000803f0000000001000000e8e75f25f4e75f25f4e75f25000000000000000050e8211a00000000000000000101000078f5e7066b1600000a000000c20100002701000096000000000000008e8f240900000000cadc6a780000000004000000ffffffff0000000000000000000000000000000000000000000000000000000000000000000000000000000000000000000000009d3c1c8b00000000ffffffffffffffff0400000000000000ffffffff0000000000000000000000001900000012af6a090000000054dc6a090000000004000000ffffffff000000000000000000000000000000000000000000000000000000000000000000000000000000000000000000000000113f1c8b00000000ffffffffffffffff0400000000000000ffffffff0000000000000000000000000000aa4401000000a89664026d160000d0facc0f10fbcc0f000000000700000001000000000000000000000000000000000000000800000000000001000000000000b5440000b5440b000000000000000000000000000000000000000000000000000000000000000000803f0000000001000000b8e75f25c4e75f25c4e75f25000000000000000050e8211a00000000000000000101000078f5e7066c1600000b000000c2010000270100009600000000000000368c24090000000072df6a780000000004000000ffffffff000000000000000000000000000000000000000000000000000000000000000000000000000000000000000000000000353e1c8b00000000ffffffffffffffff0400000000000000ffffffff00000000000000000000000019000000baad6a0900000000fcde6a090000000004000000ffffffff000000000000000000000000000000000000000000000000000000000000000000000000000000000000000000000000a93e1c8b00000000ffffffffffffffff0400000000000000ffffffff00000000000000000000000000c0af4401000000a89664026e160000d0facc0f10fccc0f0000000007000000010000000000000000000000000000000000000008000000000000010000000000c0c14400c0c1440c000000000000000000000000000000000000000000000000000000000000000000803f0000000000000000c8e75f25d4e75f25d4e75f25000000000000000050e8211a00000000000000000101000078f5e7066d1600000c000000c20100002701000096000000090000005ed26a090000000018d9aa0a0000000004000000ffffffff000000000000000000000000000000000000000000000000000000000000000000000000000000000000000000000000cd391c8b00000000ffffffffffffffff0400000000000000ffffffff00000000000000000000000000000000228a24090000000066d96a780000000004000000ffffffff00000000000000000000000000000000000000000000000000000000000000000000000000000000000000000000000041381c8b00000000ffffffffffffffff0400000000000000ffffffff0000000000000000000000000020bc4401000000a89664026f160000d0c3cc0f50c4cc0f060000000700000001000000000000000000000000000000000000000800000000000001000000000080ce440080ce440d000000000000000000000000000000000000000000000000000000000000000000803f000000000000000018e85f2524e85f2524e85f25000000000000000050e8211a00000000000000000101000078f5e7066e1600000d000000f40100004a010000a500000000000000c66837090000000082db6ae70000000004000000ffffffff000000000000000000000000000000000000000000000000000000000000000000000000000000000000000000000000653b1c8b00000000ffffffffffffffff0400000000000000ffffffff000000000000000000000000190000004aa86a09000000000cdb6a090000000004000000ffffffff000000000000000000000000000000000000000000000000000000000000000000000000000000000000000000000000d93b1c8b00000000ffffffffffffffff0400000000000000ffffffff0000000000000000000000000080c84401000000a896640270160000d0c3cc0f10c4cc0f070000000700000001000000000000000000000000000000000000000800000000000001000000000040db440040db440e000000000000000000000000000000000000000000000000000000000000000000803f0000000000000000e8e25f25f4e25f25f4e25f25000000000000000050e8211a00000000000000000101000078f5e7066f1600000e000000f40100004a010000a5000000000000006e693709000000002ada6ae70000000004000000ffffffff000000000000000000000000000000000000000000000000000000000000000000000000000000000000000000000000fd3a1c8b00000000ffffffffffffffff0400000000000000ffffffff00000000000000000000000019000000f2a66a0900000000b4d56a090000000004000000ffffffff00000000000000000000000000000000000000000000000000000000000000000000000000000000000000000000000071351c8b00000000ffffffffffffffff0400000000000000ffffffff00000000000000000000000000e0d44401000000a89664027116000050f7cc0fd0f7cc0f0700000007000000010000000000000000000000000000000000000008000000000000010000000000e0e74400e0e7440f000000000000000000000000000000000000000000000000000000000000000000803f000000000000000028e35f2534e35f2534e35f25000000000000000050e8211a00000000000000000101000078f5e706701600000f000000260200006d010000b4000000040000009687690900000000d0d46a100000000004000000ffffffff00000000000000000000000000000000000000000000000000000000000000000000000000000000000000000000000095341c8b00000000ffffffffffffffff0400000000000000ffffffff000000000000000000000000000000001ac70709000000005fd46a620000000004000000ffffffff00000000000000000000000000000000000000000000000000000000000000000000000000000000000000000000000009371c8b00000000ffffffffffffffff0400000000000000ffffffff0000000000000000000000000020e14401000000</t>
  </si>
  <si>
    <t>#184|CarDef_Lamborghini_Aventador_SV|4348454154454E47494E450300000050D1F32A00000000E8170000a896640272160000d0facc0f50fccc0f000000000700000001000000000000000000000000000000000000000800000000000001000000000080b8440080b84401000000000000000000000000000000000000000000000000000000000000000000803f0000000004000000b8e65f25c4e65f25c4e65f25000000000000000090e4211a000000000000000001010000f0e2ee02ffffffff010000005e010000e60000007300000000000000265f44090000000061cc6a7e0000000004000000ffffffff000000000000000000000000000000000000000000000000000000000000000000000000000000000000000000000000452f1c8b00000000ffffffffffffffff0400000000000000ffffffff00000000000000000000000019000000aabc6a0900000000eccf6a090000000004000000ffffffff000000000000000000000000000000000000000000000000000000000000000000000000000000000000000000000000b92f1c8b00000000ffffffffffffffff0400000000000000ffffffff0000000000000000000000000080b84400000000a89664027316000050f7cc0f90f7cc0f000000000700000001000000000000000000000000000000000000000800000000000001000000000000be440000be4402000000000000000000000000000000000000000000000000000000000000000000803f0000000004000000d8e65f25e4e65f25e4e65f25000000000000000090e4211a000000000000000001010000f0e2ee027216000002000000c20100002701000096000000000000004e9d2409000000000ace6a780000000004000000ffffffff000000000000000000000000000000000000000000000000000000000000000000000000000000000000000000000000dd2e1c8b00000000ffffffffffffffff0400000000000000ffffffff00000000000000000000000019000000d2ba6a090000000094c96a090000000004000000ffffffff00000000000000000000000000000000000000000000000000000000000000000000000000000000000000000000000051291c8b00000000ffffffffffffffff0400000000000000ffffffff0000000000000000000000000040ba4400000000a89664027416000010cecc0f10cfcc0f0000000007000000010000000000000000000000000000000000000008000000000000010000000000c0bf4400c0bf4403000000000000000000000000000000000000000000000000000000000000000000803f000000000400000088e65f2594e65f2594e65f25000000000000000090e4211a000000000000000001010000f0e2ee027316000003000000580200008b010000c800000000000000f6bb170900000000b3c86ae10000000004000000ffffffff00000000000000000000000000000000000000000000000000000000000000000000000000000000000000000000000075281c8b00000000ffffffffffffffff0400000000000000ffffffff000000000000000000000000190000007abb6a09000000003cc86a090000000004000000ffffffff000000000000000000000000000000000000000000000000000000000000000000000000000000000000000000000000e9281c8b00000000ffffffffffffffff0400000000000000ffffffff0000000000000000000000000000bc4401000000a89664027516000010cecc0f50cecc0f000000000700000001000000000000000000000000000000000000000800000000000001000000000080c1440080c14404000000000000000000000000000000000000000000000000000000000000000000803f000000000200000098e65f25a4e65f25a4e65f25000000000000000090e4211a000000000000000001010000f0e2ee027416000004000000bc020000cc010000e6000000050000001eb06a090000000058cb2a090000000004000000ffffffff0000000000000000000000000000000000000000000000000000000000000000000000000000000000000000000000000d2a1c8b00000000ffffffffffffffff0400000001000000ffffffff00000000000000000000000000000000e2f9f60900000000a0ca6aeb0000000004000000ffffffff000000000000000000000000000000000000000000000000000000000000000000000000000000000000000000000000812a1c8b00000000ffffffffffffffff0400000000000000ffffffff00000000000000000000000000c0bd4401000000a89664027616000010cecc0f90cecc0f070000000700000001000000000000000000000000000000000000000800000000000001000000000020c7440020c74405000000000000000000000000000000000000000000000000000000000000000000803f000000000200000058e75f2564e75f2564e75f25000000000000000090e4211a000000000000000001010000f0e2ee027516000005000000200300001202000009010000000000008636d10900000000c5c56ad50000000004000000ffffffff000000000000000000000000000000000000000000000000000000000000000000000000000000000000000000000000a5251c8b00000000ffffffffffffffff0400000000000000ffffffff000000000000000000000000190000000ab66a09000000004cc56a090000000004000000ffffffff00000000000000000000000000000000000000000000000000000000000000000000000000000000000000000000000019241c8b00000000ffffffffffffffff0400000000000000ffffffff0000000000000000000000000080bf4401000000a89664027716000010facc0f90facc0f070000000700000001000000000000000000000000000000000000000800000000000001000000000000c6440000c64406000000000000000000000000000000000000000000000000000000000000000000803f0000000002000000a8e75f25b4e75f25b4e75f25000000000000000090e4211a000000000000000001010000f0e2ee027616000006000000b6030000710200003b010000000000002ed78009000000006fc46a5a0000000004000000ffffffff0000000000000000000000000000000000000000000000000000000000000000000000000000000000000000000000003d271c8b00000000ffffffffffffffff0400000000000000ffffffff00000000000000000000000019000000b2b46a0900000000f4c76a090000000004000000ffffffff000000000000000000000000000000000000000000000000000000000000000000000000000000000000000000000000b1271c8b00000000ffffffffffffffff0400000000000000ffffffff0000000000000000000000000020c14401000000a89664027816000050c6cc0f90c6cc0f000000000700000001000000000000000000000000000000000000000800000000000001000000000080c8440080c84407000000000000000000000000000000000000000000000000000000000000000000803f0000000002000000d8e75f25e4e75f25e4e75f25000000000000000090e4211a000000000000000001010000f0e2ee0277160000070000001a040000b70200005901000000000000561563080000000018c66a440000000004000000ffffffff000000000000000000000000000000000000000000000000000000000000000000000000000000000000000000000000d5261c8b00000000ffffffffffffffff0400000000000000ffffffff00000000000000000000000019000000dab26a09000000009cc16a090000000004000000ffffffff00000000000000000000000000000000000000000000000000000000000000000000000000000000000000000000000049211c8b00000000ffffffffffffffff0400000000000000ffffffff00000000000000000000000000a0c34401000000a896640279160000d001cd0f5002cd0f060000000700000001000000000000000000000000000000000000000800000000000001000000000020cb440020cb4408000000000000000000000000000000000000000000000000000000000000000000803f000000000100000068e75f2574e75f2574e75f25000000000000000090e4211a000000000000000001010000f0e2ee027816000008000000b0040000160300008b01000005000000febb6a0900000000b8c02a090000000004000000ffffffff0000000000000000000000000000000000000000000000000000000000000000000000000000000000000000000000006d201c8b00000000ffffffffffffffff040000000e000000ffffffff0000000000000000000000000000000042335208000000000dc06acd0000000004000000ffffffff000000000000000000000000000000000000000000000000000000000000000000000000000000000000000000000000e1201c8b00000000ffffffffffffffff0400000000000000ffffffff0000000000000000000000000020c64401000000a89664027a16000090c1cc0f10c2cc0f0600000007000000010000000000000000000000000000000000000008000000000000010000000000a0cd4400a0cd4409000000000000000000000000000000000000000000000000000000000000000000803f000000000100000098e75f25a4e75f25a4e75f25000000000000000090e4211a000000000000000001010000f0e2ee027916000009000000140500005c030000ae0100000000000066703d08000000002ac36ab70000000004000000ffffffff00000000000000000000000000000000000000000000000000000000000000000000000000000000000000000000000005221c8b00000000ffffffffffffffff0400000000000000ffffffff00000000000000000000000019000000eab16a0900000000acc26a090000000004000000ffffffff00000000000000000000000000000000000000000000000000000000000000000000000000000000000000000000000079221c8b00000000ffffffffffffffff0400000000000000ffffffff00000000000000000000000000a0c84401000000a89664027b160000d0facc0fd0fbcc0f070000000700000001000000000000000000000000000000000000000800000000000001000000000040d3440040d3440a000000000000000000000000000000000000000000000000000000000000000000803f000000000100000098e85f25a4e85f25a4e85f25000000000000000090e4211a000000000000000001010000f0e2ee027a1600000a000000780500009d030000cc010000000000008e8e1d0800000000c3fd6ab10000000004000000ffffffff0000000000000000000000000000000000000000000000000000000000000000000000000000000000000000000000009d1d1c8b00000000ffffffffffffffff0400000000000000ffffffff00000000000000000000000019000000128e6a090000000054fd6a090000000004000000ffffffff000000000000000000000000000000000000000000000000000000000000000000000000000000000000000000000000111c1c8b00000000ffffffffffffffff0400000000000000ffffffff0000000000000000000000000020cb4401000000a89664027c16000010f6cc0f90f6cc0f000000000700000001000000000000000000000000000000000000000800000000000001000000000080d3440080d3440b000000000000000000000000000000000000000000000000000000000000000000803f000000000100000008e95f2514e95f2514e95f25000000000000000090e4211a000000000000000001010000f0e2ee027b1600000b0000000e06000001040000fe01000000000000366fcf08000000007dfc6a260000000004000000ffffffff000000000000000000000000000000000000000000000000000000000000000000000000000000000000000000000000351f1c8b00000000ffffffffffffffff0400000000000000ffffffff00000000000000000000000019000000ba8c6a0900000000fcff6a090000000004000000ffffffff000000000000000000000000000000000000000000000000000000000000000000000000000000000000000000000000a91f1c8b00000000ffffffffffffffff0400000000000000ffffffff0000000000000000000000000060cd4401000000a89664027d160000d0facc0f10fccc0f000000000700000001000000000000000000000000000000000000000800000000000001000000000060d8440060d8440c000000000000000000000000000000000000000000000000000000000000000000803f000000000000000068e85f2574e85f2574e85f25000000000000000090e4211a000000000000000001010000f0e2ee027c1600000c000000720600004204000021020000090000005e1569090000000018feaa150000000004000000ffffffff000000000000000000000000000000000000000000000000000000000000000000000000000000000000000000000000cd1e1c8b00000000ffffffffffffffff0400000000000000ffffffff0000000000000000000000000000000022adaf08000000006afe6a200000000004000000ffffffff00000000000000000000000000000000000000000000000000000000000000000000000000000000000000000000000041191c8b00000000ffffffffffffffff0400000000000000ffffffff0000000000000000000000000020d24401000000a89664027e160000d0c3cc0f90c4cc0f000000000700000001000000000000000000000000000000000000000800000000000001000000000060dd440060dd440d000000000000000000000000000000000000000000000000000000000000000000803f000000000000000058e85f2564e85f2564e85f25000000000000000090e4211a000000000000000001010000f0e2ee027d1600000d00000008070000a60400005302000000000000c68b9e08000000008ff86aa90000000004000000ffffffff00000000000000000000000000000000000000000000000000000000000000000000000000000000000000000000000065181c8b00000000ffffffffffffffff0400000000000000ffffffff000000000000000000000000190000004a8b6a09000000000cf86a090000000004000000ffffffff000000000000000000000000000000000000000000000000000000000000000000000000000000000000000000000000d9181c8b00000000ffffffffffffffff0400000000000000ffffffff00000000000000000000000000e0d64401000000a89664027f16000010cecc0fd0cecc0f000000000700000001000000000000000000000000000000000000000800000000000001000000000040e2440040e2440e000000000000000000000000000000000000000000000000000000000000000000803f000000000000000008e45f2514e45f2514e45f25000000000000000090e4211a000000000000000001010000f0e2ee027e1600000e0000006c070000e704000071020000000000006ec8790b0000000038fb6a930000000004000000ffffffff000000000000000000000000000000000000000000000000000000000000000000000000000000000000000000000000fd1b1c8b00000000ffffffffffffffff0400000000000000ffffffff00000000000000000000000019000000f2896a0900000000b4fa6a090000000004000000ffffffff000000000000000000000000000000000000000000000000000000000000000000000000000000000000000000000000711a1c8b00000000ffffffffffffffff0400000000000000ffffffff00000000000000000000000000a0db4401000000a896640280160000d0c3cc0f50c4cc0f0700000007000000010000000000000000000000000000000000000008000000000000010000000000e0e64400e0e6440f000000000000000000000000000000000000000000000000000000000000000000803f000000000000000038e45f2544e45f2544e45f25000000000000000090e4211a000000000000000001010000f0e2ee027f1600000f000000d007000028050000940200000400000096a6690900000000d0f56a100000000004000000ffffffff00000000000000000000000000000000000000000000000000000000000000000000000000000000000000000000000095151c8b00000000ffffffffffffffff0400000000000000ffffffff000000000000000000000000000000001a06580b000000004df56a9d0000000004000000ffffffff00000000000000000000000000000000000000000000000000000000000000000000000000000000000000000000000009141c8b00000000ffffffffffffffff0400000000000000ffffffff0000000000000000000000000020e04401000000</t>
  </si>
  <si>
    <t>#185|CarDef_Sbarro_Sparta|4348454154454E47494E450300000050F0F32A00000000E8170000a8966402811600005005cd0fd005cd0f000000000700000001000000000000000000000000000000000000000800000000000001000000000000a2440000a24401000000000000000000000000000000000000000000000000000000000000000000803f0000000004000000f8e75f2504e85f2504e85f25000000000000000010ea211a00000000000000000101000050cac90fffffffff010000002c010000c8000000640000000000000026de75090000000060ed6af30000000004000000ffffffff000000000000000000000000000000000000000000000000000000000000000000000000000000000000000000000000450c1c8b00000000ffffffffffffffff0400000000000000ffffffff00000000000000000000000019000000aa9f6a0900000000ecec6a090000000004000000ffffffff000000000000000000000000000000000000000000000000000000000000000000000000000000000000000000000000b90c1c8b00000000ffffffffffffffff0400000000000000ffffffff0000000000000000000000000000a24400000000a89664028216000050cbcc0f90cbcc0f0000000007000000010000000000000000000000000000000000000008000000000000010000000000c0a64400c0a64402000000000000000000000000000000000000000000000000000000000000000000803f000000000400000048e75f2554e75f2554e75f25000000000000000010ea211a00000000000000000101000050cac90f8116000002000000900100000901000082000000000000004e1c54090000000009ef6afd0000000004000000ffffffff000000000000000000000000000000000000000000000000000000000000000000000000000000000000000000000000dd0f1c8b00000000ffffffffffffffff0400000000000000ffffffff00000000000000000000000019000000d29d6a090000000094ee6a090000000004000000ffffffff000000000000000000000000000000000000000000000000000000000000000000000000000000000000000000000000510e1c8b00000000ffffffffffffffff0400000000000000ffffffff0000000000000000000000000080a34400000000a89664028316000090c1cc0f10c2cc0f000000000700000001000000000000000000000000000000000000000800000000000001000000000040a8440040a84403000000000000000000000000000000000000000000000000000000000000000000803f000000000400000008e85f2514e85f2514e85f25000000000000000010ea211a00000000000000000101000050cac90f8216000003000000c2010000270100009600000000000000f6ba240900000000b2e96a780000000004000000ffffffff00000000000000000000000000000000000000000000000000000000000000000000000000000000000000000000000075091c8b00000000ffffffffffffffff0400000000000000ffffffff000000000000000000000000190000007a9a6a09000000003ce96a090000000004000000ffffffff000000000000000000000000000000000000000000000000000000000000000000000000000000000000000000000000e9091c8b00000000ffffffffffffffff0400000000000000ffffffff0000000000000000000000000000a54401000000a896640284160000d0facc0f50fccc0f0700000007000000010000000000000000000000000000000000000008000000000000010000000000e0a94400e0a94404000000000000000000000000000000000000000000000000000000000000000000803f000000000200000028e75f2534e75f2534e75f25000000000000000010ea211a00000000000000000101000050cac90f8316000004000000260200006d010000b4000000050000001e936a090000000058e82a090000000004000000ffffffff0000000000000000000000000000000000000000000000000000000000000000000000000000000000000000000000000d0b1c8b00000000ffffffffffffffff0400000002000000ffffffff00000000000000000000000000000000e2f8070900000000a7eb6a620000000004000000ffffffff000000000000000000000000000000000000000000000000000000000000000000000000000000000000000000000000810b1c8b00000000ffffffffffffffff0400000000000000ffffffff0000000000000000000000000080a64401000000a89664028516000050f7cc0fd0f7cc0f0000000007000000010000000000000000000000000000000000000008000000000000010000000000c0ae4400c0ae4405000000000000000000000000000000000000000000000000000000000000000000803f000000000200000088e85f2594e85f2594e85f25000000000000000010ea211a00000000000000000101000050cac90f84160000050000008a020000ae010000d7000000000000008639e60900000000c4ea6a6c0000000004000000ffffffff000000000000000000000000000000000000000000000000000000000000000000000000000000000000000000000000a50a1c8b00000000ffffffffffffffff0400000000000000ffffffff000000000000000000000000190000000a996a09000000004cea6a090000000004000000ffffffff00000000000000000000000000000000000000000000000000000000000000000000000000000000000000000000000019051c8b00000000ffffffffffffffff0400000000000000ffffffff0000000000000000000000000000a84401000000a896640286160000100ecd0f900ecd0f000000000700000001000000000000000000000000000000000000000800000000000001000000000000ae440000ae4406000000000000000000000000000000000000000000000000000000000000000000803f0000000002000000d8e85f25e4e85f25e4e85f25000000000000000010ea211a00000000000000000101000050cac90f8516000006000000bc020000cc010000e6000000000000002ed6f609000000006ce56aeb0000000004000000ffffffff0000000000000000000000000000000000000000000000000000000000000000000000000000000000000000000000003d041c8b00000000ffffffffffffffff0400000000000000ffffffff00000000000000000000000019000000b2976a0900000000f4e46a090000000004000000ffffffff000000000000000000000000000000000000000000000000000000000000000000000000000000000000000000000000b1041c8b00000000ffffffffffffffff0400000000000000ffffffff00000000000000000000000000c0a94401000000a89664028716000010ffcc0f90ffcc0f000000000700000001000000000000000000000000000000000000000800000000000001000000000040b0440040b04407000000000000000000000000000000000000000000000000000000000000000000803f000000000200000048e85f2554e85f2554e85f25000000000000000010ea211a00000000000000000101000050cac90f8616000007000000200300001202000009010000000000005614d1090000000015e76ad50000000004000000ffffffff000000000000000000000000000000000000000000000000000000000000000000000000000000000000000000000000d5071c8b00000000ffffffffffffffff0400000000000000ffffffff00000000000000000000000019000000da956a09000000009ce66a090000000004000000ffffffff00000000000000000000000000000000000000000000000000000000000000000000000000000000000000000000000049061c8b00000000ffffffffffffffff0400000000000000ffffffff0000000000000000000000000000ac4401000000a89664028816000010cecc0f10cfcc0f0000000007000000010000000000000000000000000000000000000008000000000000010000000000a0b24400a0b24408000000000000000000000000000000000000000000000000000000000000000000803f0000000001000000e8e85f25f4e85f25f4e85f25000000000000000010ea211a00000000000000000101000050cac90f871600000800000084030000530200002701000005000000fe9a6a0900000000b8e12a090000000004000000ffffffff0000000000000000000000000000000000000000000000000000000000000000000000000000000000000000000000006d011c8b00000000ffffffffffffffff040000000e000000ffffffff000000000000000000000000000000004252b0090000000002e16adf0000000004000000ffffffff000000000000000000000000000000000000000000000000000000000000000000000000000000000000000000000000e1011c8b00000000ffffffffffffffff0400000000000000ffffffff0000000000000000000000000040ae4401000000a896640289160000d0facc0f50fccc0f0000000007000000010000000000000000000000000000000000000008000000000000010000000000e0b44400e0b44409000000000000000000000000000000000000000000000000000000000000000000803f0000000001000000f8e85f2504e95f2504e95f25000000000000000010ea211a00000000000000000101000050cac90f8816000009000000b6030000710200003b0100000000000066f380090000000027e06a5a0000000004000000ffffffff00000000000000000000000000000000000000000000000000000000000000000000000000000000000000000000000005031c8b00000000ffffffffffffffff0400000000000000ffffffff00000000000000000000000019000000ea906a0900000000ace36a090000000004000000ffffffff00000000000000000000000000000000000000000000000000000000000000000000000000000000000000000000000079031c8b00000000ffffffffffffffff0400000000000000ffffffff0000000000000000000000000080b04401000000a89664028a16000050f3cc0fd0f3cc0f0700000007000000010000000000000000000000000000000000000008000000000000010000000000e0b94400e0b9440a000000000000000000000000000000000000000000000000000000000000000000803f000000000100000028e85f2534e85f2534e85f25000000000000000010ea211a00000000000000000101000050cac90f891600000a0000001a040000b702000059010000000000008e31630800000000c0e26a440000000004000000ffffffff0000000000000000000000000000000000000000000000000000000000000000000000000000000000000000000000009d021c8b00000000ffffffffffffffff0400000000000000ffffffff0000000000000000000000001900000012916a090000000054e26a090000000004000000ffffffff00000000000000000000000000000000000000000000000000000000000000000000000000000000000000000000000011fd1b8b00000000ffffffffffffffff0400000000000000ffffffff00000000000000000000000000c0b24401000000a89664028b16000010f6cc0fd0f6cc0f070000000700000001000000000000000000000000000000000000000800000000000001000000000020ba440020ba440b000000000000000000000000000000000000000000000000000000000000000000803f000000000100000058e95f2564e95f2564e95f25000000000000000010ea211a00000000000000000101000050cac90f8a1600000b0000007e040000f80200007c01000000000000368e450800000000791d6d4e0000000004000000ffffffff00000000000000000000000000000000000000000000000000000000000000000000000000000000000000000000000035fc1b8b00000000ffffffffffffffff0400000000000000ffffffff00000000000000000000000019000000ba6f6d0900000000fc1c6d090000000004000000ffffffff000000000000000000000000000000000000000000000000000000000000000000000000000000000000000000000000a9fc1b8b00000000ffffffffffffffff0400000000000000ffffffff00000000000000000000000000c0b44401000000a89664028c16000010f6cc0f50f6cc0f0600000007000000010000000000000000000000000000000000000008000000000000010000000000a0be4400a0be440c000000000000000000000000000000000000000000000000000000000000000000803f000000000000000018ea5f2524ea5f2524ea5f25000000000000000010ea211a00000000000000000101000050cac90f8b1600000c000000b0040000160300008b010000090000005efc6c0900000000181fed050000000004000000ffffffff000000000000000000000000000000000000000000000000000000000000000000000000000000000000000000000000cdff1b8b00000000ffffffffffffffff0400000000000000ffffffff0000000000000000000000000000000022ec5508000000006d1f6dcd0000000004000000ffffffff00000000000000000000000000000000000000000000000000000000000000000000000000000000000000000000000041fe1b8b00000000ffffffffffffffff0400000000000000ffffffff0000000000000000000000000020b94401000000a89664028d16000050cbcc0fd0cbcc0f000000000700000001000000000000000000000000000000000000000800000000000001000000000020c3440020c3440d000000000000000000000000000000000000000000000000000000000000000000803f000000000000000088e95f2594e95f2594e95f25000000000000000010ea211a00000000000000000101000050cac90f8c1600000d000000140500005c030000ae01000000000000c6aa3a08000000008a196db70000000004000000ffffffff00000000000000000000000000000000000000000000000000000000000000000000000000000000000000000000000065f91b8b00000000ffffffffffffffff0400000000000000ffffffff000000000000000000000000190000004a6a6d09000000000c196d090000000004000000ffffffff000000000000000000000000000000000000000000000000000000000000000000000000000000000000000000000000d9f91b8b00000000ffffffffffffffff0400000000000000ffffffff0000000000000000000000000080bd4401000000a89664028e160000d0facc0fd0fbcc0f0600000007000000010000000000000000000000000000000000000008000000000000010000000000c0c74400c0c7440e000000000000000000000000000000000000000000000000000000000000000000803f0000000000000000c8e45f25d4e45f25d4e45f25000000000000000010ea211a00000000000000000101000050cac90f8d1600000e000000780500009d030000cc010000000000006e6b1a080000000023186db10000000004000000ffffffff000000000000000000000000000000000000000000000000000000000000000000000000000000000000000000000000fdf81b8b00000000ffffffffffffffff0400000000000000ffffffff00000000000000000000000019000000f2686d0900000000b41b6d090000000004000000ffffffff00000000000000000000000000000000000000000000000000000000000000000000000000000000000000000000000071fb1b8b00000000ffffffffffffffff0400000000000000ffffffff00000000000000000000000000e0c14401000000a89664028f160000d001cd0f5002cd0f070000000700000001000000000000000000000000000000000000000800000000000001000000000020cc440020cc440f000000000000000000000000000000000000000000000000000000000000000000803f000000000000000058e55f2564e55f2564e55f25000000000000000010ea211a00000000000000000101000050cac90f8e1600000f000000aa050000bb030000e00100000400000096496e0900000000d01a6d100000000004000000ffffffff00000000000000000000000000000000000000000000000000000000000000000000000000000000000000000000000095fa1b8b00000000ffffffffffffffff0400000000000000ffffffff000000000000000000000000000000001ac9eb0800000000501a6d3c0000000004000000ffffffff00000000000000000000000000000000000000000000000000000000000000000000000000000000000000000000000009f51b8b00000000ffffffffffffffff0400000000000000ffffffff0000000000000000000000000020c64401000000</t>
  </si>
  <si>
    <t>#186|CarDef_Ferrari_GTC4_Lusso|4348454154454E47494E4503000000505EF42A00000000E8170000a89664029016000010f6cc0f90f6cc0f000000000700000001000000000000000000000000000000000000000800000000000001000000000000af440000af4401000000000000000000000000000000000000000000000000000000000000000000803f000000000400000078e85f2584e85f2584e85f25000000000000000090ea211a00000000000000000101000010b3a20dffffffff010000002c010000c80000006400000000000000267072090000000060436df30000000004000000ffffffff00000000000000000000000000000000000000000000000000000000000000000000000000000000000000000000000045a21b8b00000000ffffffffffffffff0400000000000000ffffffff00000000000000000000000019000000aa316d0900000000ec426d090000000004000000ffffffff000000000000000000000000000000000000000000000000000000000000000000000000000000000000000000000000b9a21b8b00000000ffffffffffffffff0400000000000000ffffffff0000000000000000000000000000af4400000000a896640291160000d0facc0f10fccc0f000000000700000001000000000000000000000000000000000000000800000000000001000000000000b4440000b44402000000000000000000000000000000000000000000000000000000000000000000803f000000000400000018e95f2524e95f2524e95f25000000000000000090ea211a00000000000000000101000010b3a20d90160000020000005e010000e600000073000000000000004eee430900000000097d6d7e0000000004000000ffffffff000000000000000000000000000000000000000000000000000000000000000000000000000000000000000000000000dd9d1b8b00000000ffffffffffffffff0400000000000000ffffffff00000000000000000000000019000000d20f6d0900000000947c6d090000000004000000ffffffff000000000000000000000000000000000000000000000000000000000000000000000000000000000000000000000000519c1b8b00000000ffffffffffffffff0400000000000000ffffffff0000000000000000000000000080b04400000000a89664029216000010f6cc0f10f7cc0f000000000700000001000000000000000000000000000000000000000800000000000001000000000080b5440080b54403000000000000000000000000000000000000000000000000000000000000000000803f0000000004000000b8e85f25c4e85f25c4e85f25000000000000000090ea211a00000000000000000101000010b3a20d911600000300000090010000090100008200000000000000f68c530900000000b17f6dfd0000000004000000ffffffff000000000000000000000000000000000000000000000000000000000000000000000000000000000000000000000000759f1b8b00000000ffffffffffffffff0400000000000000ffffffff000000000000000000000000190000007a0c6d09000000003c7f6d090000000004000000ffffffff000000000000000000000000000000000000000000000000000000000000000000000000000000000000000000000000e99f1b8b00000000ffffffffffffffff0400000000000000ffffffff0000000000000000000000000000b24401000000a89664029316000090c1cc0fd0c1cc0f000000000700000001000000000000000000000000000000000000000800000000000001000000000020b7440020b74404000000000000000000000000000000000000000000000000000000000000000000803f0000000002000000c8e85f25d4e85f25d4e85f25000000000000000090ea211a00000000000000000101000010b3a20d9216000004000000f40100004a010000a5000000050000001e056d0900000000587e2d090000000004000000ffffffff0000000000000000000000000000000000000000000000000000000000000000000000000000000000000000000000000d991b8b00000000ffffffffffffffff0400000001000000ffffffff00000000000000000000000000000000e2ca300900000000a6796de70000000004000000ffffffff00000000000000000000000000000000000000000000000000000000000000000000000000000000000000000000000081991b8b00000000ffffffffffffffff0400000000000000ffffffff0000000000000000000000000080b34401000000a89664029416000010f6cc0fd0f6cc0f000000000700000001000000000000000000000000000000000000000800000000000001000000000040bc440040bc4405000000000000000000000000000000000000000000000000000000000000000000803f000000000200000048e95f2554e95f2554e95f25000000000000000090ea211a00000000000000000101000010b3a20d9316000005000000260200006d010000b400000000000000866b000900000000c3786d620000000004000000ffffffff000000000000000000000000000000000000000000000000000000000000000000000000000000000000000000000000a5981b8b00000000ffffffffffffffff0400000000000000ffffffff000000000000000000000000190000000a0b6d09000000004c786d090000000004000000ffffffff000000000000000000000000000000000000000000000000000000000000000000000000000000000000000000000000199b1b8b00000000ffffffffffffffff0400000000000000ffffffff0000000000000000000000000000b54401000000a89664029516000050f3cc0fd0f3cc0f000000000700000001000000000000000000000000000000000000000800000000000001000000000060bb440060bb4406000000000000000000000000000000000000000000000000000000000000000000803f000000000200000038e95f2544e95f2544e95f25000000000000000090ea211a00000000000000000101000010b3a20d9416000006000000580200008b010000c8000000000000002e081009000000006b7b6de10000000004000000ffffffff0000000000000000000000000000000000000000000000000000000000000000000000000000000000000000000000003d9a1b8b00000000ffffffffffffffff0400000000000000ffffffff00000000000000000000000019000000b2096d0900000000f47a6d090000000004000000ffffffff000000000000000000000000000000000000000000000000000000000000000000000000000000000000000000000000b19a1b8b00000000ffffffffffffffff0400000000000000ffffffff00000000000000000000000000c0b64401000000a89664029616000050cbcc0fd0cbcc0f0000000007000000010000000000000000000000000000000000000008000000000000010000000000a0bd4400a0bd4407000000000000000000000000000000000000000000000000000000000000000000803f0000000002000000a8e95f25b4e95f25b4e95f25000000000000000090ea211a00000000000000000101000010b3a20d9516000007000000bc020000cc010000e6000000000000005646f1090000000014756deb0000000004000000ffffffff000000000000000000000000000000000000000000000000000000000000000000000000000000000000000000000000d5951b8b00000000ffffffffffffffff0400000000000000ffffffff00000000000000000000000019000000da076d09000000009c746d090000000004000000ffffffff00000000000000000000000000000000000000000000000000000000000000000000000000000000000000000000000049941b8b00000000ffffffffffffffff0400000000000000ffffffff0000000000000000000000000000b94401000000a8966402971600005005cd0f9005cd0f0000000007000000010000000000000000000000000000000000000008000000000000010000000000e0bf4400e0bf4408000000000000000000000000000000000000000000000000000000000000000000803f0000000001000000d8e95f25e4e95f25e4e95f25000000000000000090ea211a00000000000000000101000010b3a20d9616000008000000ee020000ef010000fa00000005000000fe0c6d0900000000b8772d090000000004000000ffffffff0000000000000000000000000000000000000000000000000000000000000000000000000000000000000000000000006d971b8b00000000ffffffffffffffff040000000e000000ffffffff0000000000000000000000000000000042e4c6090000000001776d560000000004000000ffffffff000000000000000000000000000000000000000000000000000000000000000000000000000000000000000000000000e1971b8b00000000ffffffffffffffff0400000000000000ffffffff0000000000000000000000000040bb4401000000a89664029816000010cecc0f50cecc0f000000000700000001000000000000000000000000000000000000000800000000000001000000000040c2440040c24409000000000000000000000000000000000000000000000000000000000000000000803f0000000001000000e8e95f25f4e95f25f4e95f25000000000000000090ea211a00000000000000000101000010b3a20d9716000009000000200300001202000009010000000000006685d6090000000025766dd50000000004000000ffffffff00000000000000000000000000000000000000000000000000000000000000000000000000000000000000000000000005911b8b00000000ffffffffffffffff0400000000000000ffffffff00000000000000000000000019000000ea026d0900000000ac716d090000000004000000ffffffff00000000000000000000000000000000000000000000000000000000000000000000000000000000000000000000000079911b8b00000000ffffffffffffffff0400000000000000ffffffff0000000000000000000000000080bd4401000000a89664029916000010f6cc0f10f7cc0f060000000700000001000000000000000000000000000000000000000800000000000001000000000060c7440060c7440a000000000000000000000000000000000000000000000000000000000000000000803f0000000001000000f8e95f2504ea5f2504ea5f25000000000000000090ea211a00000000000000000101000010b3a20d981600000a000000840300005302000027010000000000008ec3b70900000000ce706ddf0000000004000000ffffffff0000000000000000000000000000000000000000000000000000000000000000000000000000000000000000000000009d901b8b00000000ffffffffffffffff0400000000000000ffffffff0000000000000000000000001900000012036d090000000054706d090000000004000000ffffffff00000000000000000000000000000000000000000000000000000000000000000000000000000000000000000000000011931b8b00000000ffffffffffffffff0400000000000000ffffffff00000000000000000000000000c0bf4401000000a89664029a160000d0facc0f10fbcc0f0700000007000000010000000000000000000000000000000000000008000000000000010000000000a0c74400a0c7440b000000000000000000000000000000000000000000000000000000000000000000803f000000000100000008ea5f2514ea5f2514ea5f25000000000000000090ea211a00000000000000000101000010b3a20d991600000b000000b6030000710200003b01000000000000366087090000000077736d5a0000000004000000ffffffff00000000000000000000000000000000000000000000000000000000000000000000000000000000000000000000000035921b8b00000000ffffffffffffffff0400000000000000ffffffff00000000000000000000000019000000ba016d0900000000fc726d090000000004000000ffffffff000000000000000000000000000000000000000000000000000000000000000000000000000000000000000000000000a9921b8b00000000ffffffffffffffff0400000000000000ffffffff00000000000000000000000000c0c14401000000a89664029b1600001009cd0f9009cd0f070000000700000001000000000000000000000000000000000000000800000000000001000000000000cc440000cc440c000000000000000000000000000000000000000000000000000000000000000000803f000000000000000058ea5f2564ea5f2564ea5f25000000000000000090ea211a00000000000000000101000010b3a20d9a1600000c000000e8030000940200004a010000090000005e5e6c0900000000186d6d030000000004000000ffffffff000000000000000000000000000000000000000000000000000000000000000000000000000000000000000000000000cd8d1b8b00000000ffffffffffffffff0400000000000000ffffffff00000000000000000000000000000000221e970900000000636d6dd90000000004000000ffffffff000000000000000000000000000000000000000000000000000000000000000000000000000000000000000000000000418c1b8b00000000ffffffffffffffff0400000000000000ffffffff0000000000000000000000000000c64401000000a89664029c16000010ffcc0f1000cd0f060000000700000001000000000000000000000000000000000000000800000000000001000000000060d0440060d0440d000000000000000000000000000000000000000000000000000000000000000000803f000000000000000008eb5f2514eb5f2514eb5f25000000000000000090ea211a00000000000000000101000010b3a20d9b1600000d0000004c040000d50200006d01000000000000c65c740800000000886f6dc30000000004000000ffffffff000000000000000000000000000000000000000000000000000000000000000000000000000000000000000000000000658f1b8b00000000ffffffffffffffff0400000000000000ffffffff000000000000000000000000190000004a1c6d09000000000c6f6d090000000004000000ffffffff000000000000000000000000000000000000000000000000000000000000000000000000000000000000000000000000d98f1b8b00000000ffffffffffffffff0400000000000000ffffffff0000000000000000000000000040ca4401000000a89664029d16000010f6cc0f50f6cc0f0700000007000000010000000000000000000000000000000000000008000000000000010000000000c0d44400c0d4440e000000000000000000000000000000000000000000000000000000000000000000803f0000000000000000d8e55f25e4e55f25e4e55f25000000000000000090ea211a00000000000000000101000010b3a20d9c1600000e0000007e040000f80200007c010000000000006efd450800000000216e6d4e0000000004000000ffffffff000000000000000000000000000000000000000000000000000000000000000000000000000000000000000000000000fd8e1b8b00000000ffffffffffffffff0400000000000000ffffffff00000000000000000000000019000000f21a6d0900000000b4696d090000000004000000ffffffff00000000000000000000000000000000000000000000000000000000000000000000000000000000000000000000000071891b8b00000000ffffffffffffffff0400000000000000ffffffff0000000000000000000000000080ce4401000000a89664029e16000050f3cc0f90f3cc0f060000000700000001000000000000000000000000000000000000000800000000000001000000000020d9440020d9440f000000000000000000000000000000000000000000000000000000000000000000803f000000000000000028e65f2534e65f2534e65f25000000000000000090ea211a00000000000000000101000010b3a20d9d1600000f000000b0040000160300008b01000004000000963b6e0900000000d0686d100000000004000000ffffffff00000000000000000000000000000000000000000000000000000000000000000000000000000000000000000000000095881b8b00000000ffffffffffffffff0400000000000000ffffffff000000000000000000000000000000001a9b55080000000055686dcd0000000004000000ffffffff000000000000000000000000000000000000000000000000000000000000000000000000000000000000000000000000098b1b8b00000000ffffffffffffffff0400000000000000ffffffff00000000000000000000000000c0d24401000000</t>
  </si>
  <si>
    <t>#187|CarDef_Lotus_Evora_Enduro_410_Sport|4348454154454E47494E4503000000503FF42A00000000E8170000a89664029f16000010ffcc0fd0ffcc0f000000000700000001000000000000000000000000000000000000000800000000000001000000000060a3440060a34401000000000000000000000000000000000000000000000000000000000000000000803f000000000400000078e95f2584e95f2584e95f250000000000000000d0ea211a000000000000000001010000b0e8ee02ffffffff010000002c010000c80000006400000000000000261172090000000060226df30000000004000000ffffffff00000000000000000000000000000000000000000000000000000000000000000000000000000000000000000000000045bd1b8b00000000ffffffffffffffff0400000000000000ffffffff00000000000000000000000019000000aa2e6d0900000000ec5d6d090000000004000000ffffffff000000000000000000000000000000000000000000000000000000000000000000000000000000000000000000000000b9bd1b8b00000000ffffffffffffffff0400000000000000ffffffff0000000000000000000000000060a34400000000a8966402a016000050cbcc0f90cbcc0f0000000007000000010000000000000000000000000000000000000008000000000000010000000000c0a84400c0a84402000000000000000000000000000000000000000000000000000000000000000000803f0000000004000000b8e95f25c4e95f25c4e95f250000000000000000d0ea211a000000000000000001010000b0e8ee029f16000002000000900100000901000082000000000000004eaf530900000000095c6dfd0000000004000000ffffffff000000000000000000000000000000000000000000000000000000000000000000000000000000000000000000000000ddbc1b8b00000000ffffffffffffffff0400000000000000ffffffff00000000000000000000000019000000d22c6d0900000000945f6d090000000004000000ffffffff00000000000000000000000000000000000000000000000000000000000000000000000000000000000000000000000051bf1b8b00000000ffffffffffffffff0400000000000000ffffffff0000000000000000000000000080a54400000000a8966402a116000090c1cc0f10c2cc0f000000000700000001000000000000000000000000000000000000000800000000000001000000000000ab440000ab4403000000000000000000000000000000000000000000000000000000000000000000803f000000000400000028e95f2534e95f2534e95f250000000000000000d0ea211a000000000000000001010000b0e8ee02a016000003000000c2010000270100009600000000000000f60d230900000000b25e6d780000000004000000ffffffff00000000000000000000000000000000000000000000000000000000000000000000000000000000000000000000000075be1b8b00000000ffffffffffffffff0400000000000000ffffffff000000000000000000000000190000007a2d6d09000000003c5e6d090000000004000000ffffffff000000000000000000000000000000000000000000000000000000000000000000000000000000000000000000000000e9be1b8b00000000ffffffffffffffff0400000000000000ffffffff00000000000000000000000000a0a74401000000a8966402a216000010cecc0f50cecc0f000000000700000001000000000000000000000000000000000000000800000000000001000000000020ad440020ad4404000000000000000000000000000000000000000000000000000000000000000000803f000000000200000068e95f2574e95f2574e95f250000000000000000d0ea211a000000000000000001010000b0e8ee02a116000004000000260200006d010000b4000000050000001e226d090000000058592d090000000004000000ffffffff0000000000000000000000000000000000000000000000000000000000000000000000000000000000000000000000000db81b8b00000000ffffffffffffffff0400000001000000ffffffff00000000000000000000000000000000e24b000900000000a7586d620000000004000000ffffffff00000000000000000000000000000000000000000000000000000000000000000000000000000000000000000000000081b81b8b00000000ffffffffffffffff0400000000000000ffffffff00000000000000000000000000c0a94401000000a8966402a3160000100ecd0f100fcd0f0000000007000000010000000000000000000000000000000000000008000000000000010000000000c0b24400c0b24405000000000000000000000000000000000000000000000000000000000000000000803f000000000200000088ea5f2594ea5f2594ea5f250000000000000000d0ea211a000000000000000001010000b0e8ee02a2160000050000008a020000ae010000d7000000000000008688e10900000000c45b6d6c0000000004000000ffffffff000000000000000000000000000000000000000000000000000000000000000000000000000000000000000000000000a5bb1b8b00000000ffffffffffffffff0400000000000000ffffffff000000000000000000000000190000000a286d09000000004c5b6d090000000004000000ffffffff00000000000000000000000000000000000000000000000000000000000000000000000000000000000000000000000019ba1b8b00000000ffffffffffffffff0400000000000000ffffffff00000000000000000000000000e0ab4401000000a8966402a4160000d0facc0f10fccc0f000000000700000001000000000000000000000000000000000000000800000000000001000000000060b2440060b24406000000000000000000000000000000000000000000000000000000000000000000803f0000000002000000b8ea5f25c4ea5f25c4ea5f250000000000000000d0ea211a000000000000000001010000b0e8ee02a316000006000000bc020000cc010000e6000000000000002e69f109000000006c5a6deb0000000004000000ffffffff0000000000000000000000000000000000000000000000000000000000000000000000000000000000000000000000003db51b8b00000000ffffffffffffffff0400000000000000ffffffff00000000000000000000000019000000b2266d0900000000f4556d090000000004000000ffffffff000000000000000000000000000000000000000000000000000000000000000000000000000000000000000000000000b1b51b8b00000000ffffffffffffffff0400000000000000ffffffff0000000000000000000000000000ae4401000000a8966402a5160000100ecd0f500ecd0f070000000700000001000000000000000000000000000000000000000800000000000001000000000060b5440060b54407000000000000000000000000000000000000000000000000000000000000000000803f000000000200000048ea5f2554ea5f2554ea5f250000000000000000d0ea211a000000000000000001010000b0e8ee02a4160000070000002003000012020000090100000000000056a7d6090000000015546dd50000000004000000ffffffff000000000000000000000000000000000000000000000000000000000000000000000000000000000000000000000000d5b41b8b00000000ffffffffffffffff0400000000000000ffffffff00000000000000000000000019000000da246d09000000009c576d090000000004000000ffffffff00000000000000000000000000000000000000000000000000000000000000000000000000000000000000000000000049b71b8b00000000ffffffffffffffff0400000000000000ffffffff0000000000000000000000000000b14401000000a8966402a616000010facc0f50facc0f060000000700000001000000000000000000000000000000000000000800000000000001000000000080b8440080b84408000000000000000000000000000000000000000000000000000000000000000000803f000000000100000098ea5f25a4ea5f25a4ea5f250000000000000000d0ea211a000000000000000001010000b0e8ee02a51600000800000084030000530200002701000005000000fe2d6d0900000000b8562d090000000004000000ffffffff0000000000000000000000000000000000000000000000000000000000000000000000000000000000000000000000006db61b8b00000000ffffffffffffffff040000000e000000ffffffff0000000000000000000000000000000042e5b7090000000002566ddf0000000004000000ffffffff000000000000000000000000000000000000000000000000000000000000000000000000000000000000000000000000e1b61b8b00000000ffffffffffffffff0400000000000000ffffffff0000000000000000000000000000b44401000000a8966402a716000010ffcc0f50ffcc0f0600000007000000010000000000000000000000000000000000000008000000000000010000000000a0bb4400a0bb4409000000000000000000000000000000000000000000000000000000000000000000803f000000000100000068ea5f2574ea5f2574ea5f250000000000000000d0ea211a000000000000000001010000b0e8ee02a616000009000000b6030000710200003b01000000000000664287090000000027516d5a0000000004000000ffffffff00000000000000000000000000000000000000000000000000000000000000000000000000000000000000000000000005b01b8b00000000ffffffffffffffff0400000000000000ffffffff00000000000000000000000019000000ea236d0900000000ac506d090000000004000000ffffffff00000000000000000000000000000000000000000000000000000000000000000000000000000000000000000000000079b01b8b00000000ffffffffffffffff0400000000000000ffffffff0000000000000000000000000000b74401000000a8966402a81600005011cd0fd011cd0f070000000700000001000000000000000000000000000000000000000800000000000001000000000080c1440080c1440a000000000000000000000000000000000000000000000000000000000000000000803f0000000001000000c8ea5f25d4ea5f25d4ea5f250000000000000000d0ea211a000000000000000001010000b0e8ee02a71600000a0000001a040000b702000059010000000000008e80640800000000c0536d440000000004000000ffffffff0000000000000000000000000000000000000000000000000000000000000000000000000000000000000000000000009db31b8b00000000ffffffffffffffff0400000000000000ffffffff0000000000000000000000001900000012206d090000000054536d090000000004000000ffffffff00000000000000000000000000000000000000000000000000000000000000000000000000000000000000000000000011b21b8b00000000ffffffffffffffff0400000000000000ffffffff0000000000000000000000000000ba4401000000a8966402a916000010f6cc0f90f6cc0f0700000007000000010000000000000000000000000000000000000008000000000000010000000000c0c24400c0c2440b000000000000000000000000000000000000000000000000000000000000000000803f0000000001000000d8ea5f25e4ea5f25e4ea5f250000000000000000d0ea211a000000000000000001010000b0e8ee02a81600000b0000007e040000f80200007c0100000000000036c145080000000079526d4e0000000004000000ffffffff00000000000000000000000000000000000000000000000000000000000000000000000000000000000000000000000035ad1b8b00000000ffffffffffffffff0400000000000000ffffffff00000000000000000000000019000000ba3e6d0900000000fc4d6d090000000004000000ffffffff000000000000000000000000000000000000000000000000000000000000000000000000000000000000000000000000a9ad1b8b00000000ffffffffffffffff0400000000000000ffffffff0000000000000000000000000020bd4401000000a8966402aa16000010cecc0f90cecc0f0000000007000000010000000000000000000000000000000000000008000000000000010000000000c0c84400c0c8440c000000000000000000000000000000000000000000000000000000000000000000803f0000000000000000e8ea5f25f4ea5f25f4ea5f250000000000000000d0ea211a000000000000000001010000b0e8ee02a91600000c000000b0040000160300008b010000090000005eaf6c0900000000184ced050000000004000000ffffffff000000000000000000000000000000000000000000000000000000000000000000000000000000000000000000000000cdac1b8b00000000ffffffffffffffff0400000000000000ffffffff0000000000000000000000000000000022bf5508000000006d4c6dcd0000000004000000ffffffff00000000000000000000000000000000000000000000000000000000000000000000000000000000000000000000000041af1b8b00000000ffffffffffffffff0400000000000000ffffffff00000000000000000000000000e0c24401000000a8966402ab1600001009cd0f9009cd0f0000000007000000010000000000000000000000000000000000000008000000000000010000000000a0ce4400a0ce440d000000000000000000000000000000000000000000000000000000000000000000803f0000000000000000c8eb5f25d4eb5f25d4eb5f250000000000000000d0ea211a000000000000000001010000b0e8ee02aa1600000d000000140500005c030000ae01000000000000c6fd3a08000000008a4e6db70000000004000000ffffffff00000000000000000000000000000000000000000000000000000000000000000000000000000000000000000000000065ae1b8b00000000ffffffffffffffff0400000000000000ffffffff000000000000000000000000190000004a3d6d09000000000c4e6d090000000004000000ffffffff000000000000000000000000000000000000000000000000000000000000000000000000000000000000000000000000d9ae1b8b00000000ffffffffffffffff0400000000000000ffffffff00000000000000000000000000a0c84401000000a8966402ac160000d0facc0f90fbcc0f0600000007000000010000000000000000000000000000000000000008000000000000010000000000a0d44400a0d4440e000000000000000000000000000000000000000000000000000000000000000000803f000000000000000048e65f2554e65f2554e65f250000000000000000d0ea211a000000000000000001010000b0e8ee02ab1600000e000000780500009d030000cc010000000000006e3a1a080000000023496db10000000004000000ffffffff000000000000000000000000000000000000000000000000000000000000000000000000000000000000000000000000fda91b8b00000000ffffffffffffffff0400000000000000ffffffff00000000000000000000000019000000f23b6d0900000000b4486d090000000004000000ffffffff00000000000000000000000000000000000000000000000000000000000000000000000000000000000000000000000071a81b8b00000000ffffffffffffffff0400000000000000ffffffff0000000000000000000000000060ce4401000000a8966402ad160000d0c3cc0f50c4cc0f070000000700000001000000000000000000000000000000000000000800000000000001000000000040da440040da440f000000000000000000000000000000000000000000000000000000000000000000803f000000000000000078e75f2584e75f2584e75f250000000000000000d0ea211a000000000000000001010000b0e8ee02ac1600000f000000aa050000bb030000e00100000400000096186e0900000000d04b6d100000000004000000ffffffff00000000000000000000000000000000000000000000000000000000000000000000000000000000000000000000000095ab1b8b00000000ffffffffffffffff0400000000000000ffffffff000000000000000000000000000000001a98eb0800000000504b6d3c0000000004000000ffffffff00000000000000000000000000000000000000000000000000000000000000000000000000000000000000000000000009aa1b8b00000000ffffffffffffffff0400000000000000ffffffff00000000000000000000000000e0d34401000000</t>
  </si>
  <si>
    <t>#188|CarDef_Sin_R1|4348454154454E47494E4503000000507DF42A00000000E8170000a8966402ae1600001009cd0f9009cd0f0000000007000000010000000000000000000000000000000000000008000000000000010000000000e09e4400e09e4401000000000000000000000000000000000000000000000000000000000000000000803f000000000400000028ea5f2534ea5f2534ea5f25000000000000000010eb211a000000000000000001010000d0cbc90fffffffff010000005e010000e6000000730000000000000026f343090000000061606d7e0000000004000000ffffffff00000000000000000000000000000000000000000000000000000000000000000000000000000000000000000000000045831b8b00000000ffffffffffffffff0400000000000000ffffffff00000000000000000000000019000000aa106d0900000000ec636d090000000004000000ffffffff000000000000000000000000000000000000000000000000000000000000000000000000000000000000000000000000b9831b8b00000000ffffffffffffffff0400000000000000ffffffff00000000000000000000000000e09e4400000000a8966402af16000050cbcc0f90cbcc0f0000000007000000010000000000000000000000000000000000000008000000000000010000000000c0a44400c0a44402000000000000000000000000000000000000000000000000000000000000000000803f0000000004000000f8ea5f2504eb5f2504eb5f25000000000000000010eb211a000000000000000001010000d0cbc90fae16000002000000c20100002701000096000000000000004e312309000000000a626d780000000004000000ffffffff000000000000000000000000000000000000000000000000000000000000000000000000000000000000000000000000dd821b8b00000000ffffffffffffffff0400000000000000ffffffff00000000000000000000000019000000d2ee6d0900000000949d6d090000000004000000ffffffff000000000000000000000000000000000000000000000000000000000000000000000000000000000000000000000000517d1b8b00000000ffffffffffffffff0400000000000000ffffffff0000000000000000000000000080a14400000000a8966402b016000010ffcc0f90ffcc0f000000000700000001000000000000000000000000000000000000000800000000000001000000000060a7440060a74403000000000000000000000000000000000000000000000000000000000000000000803f000000000400000038ea5f2544ea5f2544ea5f25000000000000000010eb211a000000000000000001010000d0cbc90faf16000003000000580200008b010000c800000000000000f6ef100900000000b39c6de10000000004000000ffffffff000000000000000000000000000000000000000000000000000000000000000000000000000000000000000000000000757c1b8b00000000ffffffffffffffff0400000000000000ffffffff000000000000000000000000190000007aef6d09000000003c9c6d090000000004000000ffffffff000000000000000000000000000000000000000000000000000000000000000000000000000000000000000000000000e97c1b8b00000000ffffffffffffffff0400000000000000ffffffff0000000000000000000000000020a44401000000a8966402b116000050f7cc0fd0f7cc0f000000000700000001000000000000000000000000000000000000000800000000000001000000000020aa440020aa4404000000000000000000000000000000000000000000000000000000000000000000803f000000000200000078ea5f2584ea5f2584ea5f25000000000000000010eb211a000000000000000001010000d0cbc90fb016000004000000bc020000cc010000e6000000050000001ee46d0900000000589f2d090000000004000000ffffffff0000000000000000000000000000000000000000000000000000000000000000000000000000000000000000000000000d7e1b8b00000000ffffffffffffffff0400000001000000ffffffff00000000000000000000000000000000e2adf10900000000a09e6deb0000000004000000ffffffff000000000000000000000000000000000000000000000000000000000000000000000000000000000000000000000000817e1b8b00000000ffffffffffffffff0400000000000000ffffffff00000000000000000000000000c0a64401000000a8966402b2160000d0facc0f50fbcc0f000000000700000001000000000000000000000000000000000000000800000000000001000000000020b0440020b04405000000000000000000000000000000000000000000000000000000000000000000803f000000000200000028eb5f2534eb5f2534eb5f25000000000000000010eb211a000000000000000001010000d0cbc90fb11600000500000020030000120200000901000000000000866ad60900000000c5996dd50000000004000000ffffffff000000000000000000000000000000000000000000000000000000000000000000000000000000000000000000000000a5791b8b00000000ffffffffffffffff0400000000000000ffffffff000000000000000000000000190000000aea6d09000000004c996d090000000004000000ffffffff00000000000000000000000000000000000000000000000000000000000000000000000000000000000000000000000019781b8b00000000ffffffffffffffff0400000000000000ffffffff0000000000000000000000000060a94401000000a8966402b3160000100ecd0f100fcd0f070000000700000001000000000000000000000000000000000000000800000000000001000000000060b0440060b04406000000000000000000000000000000000000000000000000000000000000000000803f000000000200000048eb5f2554eb5f2554eb5f25000000000000000010eb211a000000000000000001010000d0cbc90fb216000006000000b6030000710200003b010000000000002e8b8709000000006f986d5a0000000004000000ffffffff0000000000000000000000000000000000000000000000000000000000000000000000000000000000000000000000003d7b1b8b00000000ffffffffffffffff0400000000000000ffffffff00000000000000000000000019000000b2e86d0900000000f49b6d090000000004000000ffffffff000000000000000000000000000000000000000000000000000000000000000000000000000000000000000000000000b17b1b8b00000000ffffffffffffffff0400000000000000ffffffff0000000000000000000000000020ac4401000000a8966402b41600005005cd0f5006cd0f000000000700000001000000000000000000000000000000000000000800000000000001000000000040b4440040b44407000000000000000000000000000000000000000000000000000000000000000000803f0000000002000000b8eb5f25c4eb5f25c4eb5f25000000000000000010eb211a000000000000000001010000d0cbc90fb3160000070000001a040000b702000059010000000000005649640800000000189a6d440000000004000000ffffffff000000000000000000000000000000000000000000000000000000000000000000000000000000000000000000000000d57a1b8b00000000ffffffffffffffff0400000000000000ffffffff00000000000000000000000019000000dae66d09000000009c956d090000000004000000ffffffff00000000000000000000000000000000000000000000000000000000000000000000000000000000000000000000000049751b8b00000000ffffffffffffffff0400000000000000ffffffff00000000000000000000000000e0af4401000000a8966402b516000010f6cc0f50f6cc0f060000000700000001000000000000000000000000000000000000000800000000000001000000000020b8440020b84408000000000000000000000000000000000000000000000000000000000000000000803f000000000100000008ec5f2514ec5f2514ec5f25000000000000000010eb211a000000000000000001010000d0cbc90fb416000008000000b0040000160300008b01000005000000feef6d0900000000b8942d090000000004000000ffffffff0000000000000000000000000000000000000000000000000000000000000000000000000000000000000000000000006d741b8b00000000ffffffffffffffff040000000e000000ffffffff0000000000000000000000000000000042675508000000000d946dcd0000000004000000ffffffff000000000000000000000000000000000000000000000000000000000000000000000000000000000000000000000000e1741b8b00000000ffffffffffffffff0400000000000000ffffffff00000000000000000000000000a0b34401000000a8966402b61600005011cd0fd011cd0f060000000700000001000000000000000000000000000000000000000800000000000001000000000000bc440000bc4409000000000000000000000000000000000000000000000000000000000000000000803f000000000100000098eb5f25a4eb5f25a4eb5f25000000000000000010eb211a000000000000000001010000d0cbc90fb516000009000000140500005c030000ae0100000000000066243a08000000002a976db70000000004000000ffffffff00000000000000000000000000000000000000000000000000000000000000000000000000000000000000000000000005761b8b00000000ffffffffffffffff0400000000000000ffffffff00000000000000000000000019000000eae56d0900000000ac966d090000000004000000ffffffff00000000000000000000000000000000000000000000000000000000000000000000000000000000000000000000000079761b8b00000000ffffffffffffffff0400000000000000ffffffff0000000000000000000000000060b74401000000a8966402b7160000d0facc0f10fbcc0f0600000007000000010000000000000000000000000000000000000008000000000000010000000000a0c24400a0c2440a000000000000000000000000000000000000000000000000000000000000000000803f000000000100000078eb5f2584eb5f2584eb5f25000000000000000010eb211a000000000000000001010000d0cbc90fb61600000a000000780500009d030000cc010000000000008ee21a0800000000c3916db10000000004000000ffffffff0000000000000000000000000000000000000000000000000000000000000000000000000000000000000000000000009d711b8b00000000ffffffffffffffff0400000000000000ffffffff0000000000000000000000001900000012e26d090000000054916d090000000004000000ffffffff00000000000000000000000000000000000000000000000000000000000000000000000000000000000000000000000011701b8b00000000ffffffffffffffff0400000000000000ffffffff0000000000000000000000000020bb4401000000a8966402b8160000d001cd0f5002cd0f070000000700000001000000000000000000000000000000000000000800000000000001000000000080c4440080c4440b000000000000000000000000000000000000000000000000000000000000000000803f000000000100000088eb5f2594eb5f2594eb5f25000000000000000010eb211a000000000000000001010000d0cbc90fb71600000b0000000e06000001040000fe010000000000003603c808000000007d906d260000000004000000ffffffff00000000000000000000000000000000000000000000000000000000000000000000000000000000000000000000000035731b8b00000000ffffffffffffffff0400000000000000ffffffff00000000000000000000000019000000bae06d0900000000fc936d090000000004000000ffffffff000000000000000000000000000000000000000000000000000000000000000000000000000000000000000000000000a9731b8b00000000ffffffffffffffff0400000000000000ffffffff00000000000000000000000000c0be4401000000a8966402b916000010ffcc0f90ffcc0f0000000007000000010000000000000000000000000000000000000008000000000000010000000000c0cc4400c0cc440c000000000000000000000000000000000000000000000000000000000000000000803f0000000000000000a8eb5f25b4eb5f25b4eb5f25000000000000000010eb211a000000000000000001010000d0cbc90fb81600000c000000720600004204000021020000090000005ea16b090000000018926d3b0000000004000000ffffffff000000000000000000000000000000000000000000000000000000000000000000000000000000000000000000000000cd721b8b00000000ffffffffffffffff0400000000000000ffffffff0000000000000000000000000000000022c1a808000000006a926d200000000004000000ffffffff000000000000000000000000000000000000000000000000000000000000000000000000000000000000000000000000416d1b8b00000000ffffffffffffffff0400000000000000ffffffff00000000000000000000000000c0c64401000000a8966402ba16000010cecc0f90cecc0f000000000700000001000000000000000000000000000000000000000800000000000001000000000000d5440000d5440d000000000000000000000000000000000000000000000000000000000000000000803f000000000000000068eb5f2574eb5f2574eb5f25000000000000000010eb211a000000000000000001010000d0cbc90fb91600000d00000008070000a60400005302000000000000c6ff9908000000008f8c6da90000000004000000ffffffff000000000000000000000000000000000000000000000000000000000000000000000000000000000000000000000000656c1b8b00000000ffffffffffffffff0400000000000000ffffffff000000000000000000000000190000004aff6d09000000000c8c6d090000000004000000ffffffff000000000000000000000000000000000000000000000000000000000000000000000000000000000000000000000000d96c1b8b00000000ffffffffffffffff0400000000000000ffffffff00000000000000000000000000c0ce4401000000a8966402bb160000d0c3cc0f90c4cc0f000000000700000001000000000000000000000000000000000000000800000000000001000000000040dd440040dd440e000000000000000000000000000000000000000000000000000000000000000000803f000000000000000088e75f2594e75f2594e75f25000000000000000010eb211a000000000000000001010000d0cbc90fba1600000e0000006c070000e704000071020000000000006ebc7e0b00000000388f6d930000000004000000ffffffff000000000000000000000000000000000000000000000000000000000000000000000000000000000000000000000000fd6f1b8b00000000ffffffffffffffff0400000000000000ffffffff00000000000000000000000019000000f2fd6d0900000000b48e6d090000000004000000ffffffff000000000000000000000000000000000000000000000000000000000000000000000000000000000000000000000000716e1b8b00000000ffffffffffffffff0400000000000000ffffffff00000000000000000000000000c0d64401000000a8966402bc16000050c6cc0f90c6cc0f060000000700000001000000000000000000000000000000000000000800000000000001000000000020e5440020e5440f000000000000000000000000000000000000000000000000000000000000000000803f000000000000000038e85f2544e85f2544e85f25000000000000000010eb211a000000000000000001010000d0cbc90fbb1600000f000000d007000028050000940200000400000096da6e0900000000d0896d100000000004000000ffffffff00000000000000000000000000000000000000000000000000000000000000000000000000000000000000000000000095691b8b00000000ffffffffffffffff0400000000000000ffffffff000000000000000000000000000000001a7a5f0b000000004d896d9d0000000004000000ffffffff00000000000000000000000000000000000000000000000000000000000000000000000000000000000000000000000009681b8b00000000ffffffffffffffff0400000000000000ffffffff0000000000000000000000000080de4401000000</t>
  </si>
  <si>
    <t>#189|CarDef_Chevrolet_Corvette_Grand_Sport|4348454154454E47494E45030000005020F42A00000000E8170000a8966402bd160000d0facc0f10fccc0f0000000007000000010000000000000000000000000000000000000008000000000000010000000000809d4400809d4401000000000000000000000000000000000000000000000000000000000000000000803f0000000004000000e8eb5f25f4eb5f25f4eb5f25000000000000000050ea211a00000000000000000101000050c3f30dffffffff010000005e010000e6000000730000000000000026ae430900000000613d6d7e0000000004000000ffffffff00000000000000000000000000000000000000000000000000000000000000000000000000000000000000000000000045dc1b8b00000000ffffffffffffffff0400000000000000ffffffff00000000000000000000000019000000aa4f6d0900000000ec3c6d090000000004000000ffffffff000000000000000000000000000000000000000000000000000000000000000000000000000000000000000000000000b9dc1b8b00000000ffffffffffffffff0400000000000000ffffffff00000000000000000000000000809d4400000000a8966402be16000010c9cc0f90c9cc0f000000000700000001000000000000000000000000000000000000000800000000000001000000000080a3440080a34402000000000000000000000000000000000000000000000000000000000000000000803f000000000400000058eb5f2564eb5f2564eb5f25000000000000000050ea211a00000000000000000101000050c3f30dbd16000002000000c20100002701000096000000000000004e6c2309000000000a3f6d780000000004000000ffffffff000000000000000000000000000000000000000000000000000000000000000000000000000000000000000000000000dddf1b8b00000000ffffffffffffffff0400000000000000ffffffff00000000000000000000000019000000d24d6d0900000000943e6d090000000004000000ffffffff00000000000000000000000000000000000000000000000000000000000000000000000000000000000000000000000051de1b8b00000000ffffffffffffffff0400000000000000ffffffff0000000000000000000000000040a04400000000a8966402bf16000090c1cc0f10c2cc0f000000000700000001000000000000000000000000000000000000000800000000000001000000000040a6440040a64403000000000000000000000000000000000000000000000000000000000000000000803f0000000004000000f8eb5f2504ec5f2504ec5f25000000000000000050ea211a00000000000000000101000050c3f30dbe16000003000000580200008b010000c800000000000000f64a100900000000b3396de10000000004000000ffffffff00000000000000000000000000000000000000000000000000000000000000000000000000000000000000000000000075d91b8b00000000ffffffffffffffff0400000000000000ffffffff000000000000000000000000190000007a4a6d09000000003c396d090000000004000000ffffffff000000000000000000000000000000000000000000000000000000000000000000000000000000000000000000000000e9d91b8b00000000ffffffffffffffff0400000000000000ffffffff0000000000000000000000000000a34401000000a8966402c016000010cecc0fd0cecc0f000000000700000001000000000000000000000000000000000000000800000000000001000000000020a9440020a94404000000000000000000000000000000000000000000000000000000000000000000803f000000000200000018ec5f2524ec5f2524ec5f25000000000000000050ea211a00000000000000000101000050c3f30dbf16000004000000bc020000cc010000e6000000050000001e436d090000000058382d090000000004000000ffffffff0000000000000000000000000000000000000000000000000000000000000000000000000000000000000000000000000ddb1b8b00000000ffffffffffffffff0400000001000000ffffffff00000000000000000000000000000000e208f10900000000a03b6deb0000000004000000ffffffff00000000000000000000000000000000000000000000000000000000000000000000000000000000000000000000000081db1b8b00000000ffffffffffffffff0400000000000000ffffffff00000000000000000000000000c0a54401000000a8966402c1160000100ecd0fd00ecd0f070000000700000001000000000000000000000000000000000000000800000000000001000000000040af440040af4405000000000000000000000000000000000000000000000000000000000000000000803f000000000200000048ec5f2554ec5f2554ec5f25000000000000000050ea211a00000000000000000101000050c3f30dc0160000050000002003000012020000090100000000000086c9d60900000000c53a6dd50000000004000000ffffffff000000000000000000000000000000000000000000000000000000000000000000000000000000000000000000000000a5da1b8b00000000ffffffffffffffff0400000000000000ffffffff000000000000000000000000190000000a496d09000000004c3a6d090000000004000000ffffffff00000000000000000000000000000000000000000000000000000000000000000000000000000000000000000000000019d51b8b00000000ffffffffffffffff0400000000000000ffffffff0000000000000000000000000080a84401000000a8966402c216000010ffcc0f1000cd0f0000000007000000010000000000000000000000000000000000000008000000000000010000000000c0af4400c0af4406000000000000000000000000000000000000000000000000000000000000000000803f000000000200000088ec5f2594ec5f2594ec5f25000000000000000050ea211a00000000000000000101000050c3f30dc116000006000000b6030000710200003b010000000000002e268709000000006f356d5a0000000004000000ffffffff0000000000000000000000000000000000000000000000000000000000000000000000000000000000000000000000003dd41b8b00000000ffffffffffffffff0400000000000000ffffffff00000000000000000000000019000000b2476d0900000000f4346d090000000004000000ffffffff000000000000000000000000000000000000000000000000000000000000000000000000000000000000000000000000b1d41b8b00000000ffffffffffffffff0400000000000000ffffffff0000000000000000000000000080ab4401000000a8966402c3160000d001cd0f1002cd0f0700000007000000010000000000000000000000000000000000000008000000000000010000000000c0b34400c0b34407000000000000000000000000000000000000000000000000000000000000000000803f000000000200000018ed5f2524ed5f2524ed5f25000000000000000050ea211a00000000000000000101000050c3f30dc2160000070000001a040000b7020000590100000000000056e464080000000018376d440000000004000000ffffffff000000000000000000000000000000000000000000000000000000000000000000000000000000000000000000000000d5d71b8b00000000ffffffffffffffff0400000000000000ffffffff00000000000000000000000019000000da456d09000000009c366d090000000004000000ffffffff00000000000000000000000000000000000000000000000000000000000000000000000000000000000000000000000049d61b8b00000000ffffffffffffffff0400000000000000ffffffff0000000000000000000000000060af4401000000a8966402c4160000d0facc0f50fbcc0f0600000007000000010000000000000000000000000000000000000008000000000000010000000000c0b74400c0b74408000000000000000000000000000000000000000000000000000000000000000000803f000000000100000058ec5f2564ec5f2564ec5f25000000000000000050ea211a00000000000000000101000050c3f30dc316000008000000b0040000160300008b01000005000000fe4a6d0900000000b8312d090000000004000000ffffffff0000000000000000000000000000000000000000000000000000000000000000000000000000000000000000000000006dd11b8b00000000ffffffffffffffff040000000e000000ffffffff0000000000000000000000000000000042c25508000000000d316dcd0000000004000000ffffffff000000000000000000000000000000000000000000000000000000000000000000000000000000000000000000000000e1d11b8b00000000ffffffffffffffff0400000000000000ffffffff0000000000000000000000000040b34401000000a8966402c516000010cecc0f50cecc0f0600000007000000010000000000000000000000000000000000000008000000000000010000000000c0bb4400c0bb4409000000000000000000000000000000000000000000000000000000000000000000803f000000000100000068ec5f2574ec5f2574ec5f25000000000000000050ea211a00000000000000000101000050c3f30dc416000009000000140500005c030000ae0100000000000066833a08000000002a306db70000000004000000ffffffff00000000000000000000000000000000000000000000000000000000000000000000000000000000000000000000000005d31b8b00000000ffffffffffffffff0400000000000000ffffffff00000000000000000000000019000000ea406d0900000000ac336d090000000004000000ffffffff00000000000000000000000000000000000000000000000000000000000000000000000000000000000000000000000079d31b8b00000000ffffffffffffffff0400000000000000ffffffff0000000000000000000000000020b74401000000a8966402c616000010cecc0f10cfcc0f060000000700000001000000000000000000000000000000000000000800000000000001000000000080c2440080c2440a000000000000000000000000000000000000000000000000000000000000000000803f000000000100000078ec5f2584ec5f2584ec5f25000000000000000050ea211a00000000000000000101000050c3f30dc51600000a000000780500009d030000cc010000000000008e411a0800000000c3326db10000000004000000ffffffff0000000000000000000000000000000000000000000000000000000000000000000000000000000000000000000000009dd21b8b00000000ffffffffffffffff0400000000000000ffffffff0000000000000000000000001900000012416d090000000054326d090000000004000000ffffffff00000000000000000000000000000000000000000000000000000000000000000000000000000000000000000000000011cd1b8b00000000ffffffffffffffff0400000000000000ffffffff0000000000000000000000000000bb4401000000a8966402c7160000100ecd0f100fcd0f0000000007000000010000000000000000000000000000000000000008000000000000010000000000e0c44400e0c4440b000000000000000000000000000000000000000000000000000000000000000000803f000000000100000098ec5f25a4ec5f25a4ec5f25000000000000000050ea211a00000000000000000101000050c3f30dc61600000b0000000e06000001040000fe0100000000000036bec808000000007d2d6d260000000004000000ffffffff00000000000000000000000000000000000000000000000000000000000000000000000000000000000000000000000035cc1b8b00000000ffffffffffffffff0400000000000000ffffffff00000000000000000000000019000000ba5f6d0900000000fc2c6d090000000004000000ffffffff000000000000000000000000000000000000000000000000000000000000000000000000000000000000000000000000a9cc1b8b00000000ffffffffffffffff0400000000000000ffffffff0000000000000000000000000020bf4401000000a8966402c816000010cecc0f50cecc0f000000000700000001000000000000000000000000000000000000000800000000000001000000000080cd440080cd440c000000000000000000000000000000000000000000000000000000000000000000803f0000000000000000a8ec5f25b4ec5f25b4ec5f25000000000000000050ea211a00000000000000000101000050c3f30dc71600000c000000720600004204000021020000090000005edc6f0900000000182f6d1d0000000004000000ffffffff000000000000000000000000000000000000000000000000000000000000000000000000000000000000000000000000cdcf1b8b00000000ffffffffffffffff0400000000000000ffffffff00000000000000000000000000000000227ca808000000006a2f6d200000000004000000ffffffff00000000000000000000000000000000000000000000000000000000000000000000000000000000000000000000000041ce1b8b00000000ffffffffffffffff0400000000000000ffffffff0000000000000000000000000080c74401000000a8966402c916000010facc0f50facc0f000000000700000001000000000000000000000000000000000000000800000000000001000000000020d6440020d6440d000000000000000000000000000000000000000000000000000000000000000000803f0000000000000000c8ec5f25d4ec5f25d4ec5f25000000000000000050ea211a00000000000000000101000050c3f30dc81600000d00000008070000a60400005302000000000000c65a9908000000008f296da90000000004000000ffffffff00000000000000000000000000000000000000000000000000000000000000000000000000000000000000000000000065c91b8b00000000ffffffffffffffff0400000000000000ffffffff000000000000000000000000190000004a5a6d09000000000c296d090000000004000000ffffffff000000000000000000000000000000000000000000000000000000000000000000000000000000000000000000000000d9c91b8b00000000ffffffffffffffff0400000000000000ffffffff00000000000000000000000000e0cf4401000000a8966402ca160000d0c3cc0f50c4cc0f0000000007000000010000000000000000000000000000000000000008000000000000010000000000c0de4400c0de440e000000000000000000000000000000000000000000000000000000000000000000803f0000000000000000a8e85f25b4e85f25b4e85f25000000000000000050ea211a00000000000000000101000050c3f30dc91600000e0000006c070000e704000071020000000000006e1b7e0b0000000038286d930000000004000000ffffffff000000000000000000000000000000000000000000000000000000000000000000000000000000000000000000000000fdc81b8b00000000ffffffffffffffff0400000000000000ffffffff00000000000000000000000019000000f2586d0900000000b42b6d090000000004000000ffffffff00000000000000000000000000000000000000000000000000000000000000000000000000000000000000000000000071cb1b8b00000000ffffffffffffffff0400000000000000ffffffff0000000000000000000000000040d84401000000a8966402cb16000050f7cc0f90f7cc0f060000000700000001000000000000000000000000000000000000000800000000000001000000000080e7440080e7440f000000000000000000000000000000000000000000000000000000000000000000803f000000000000000098e95f25a4e95f25a4e95f25000000000000000050ea211a00000000000000000101000050c3f30dca1600000f000000d007000028050000940200000400000096796e0900000000d02a6d100000000004000000ffffffff00000000000000000000000000000000000000000000000000000000000000000000000000000000000000000000000095ca1b8b00000000ffffffffffffffff0400000000000000ffffffff000000000000000000000000000000001ad95f0b000000004d2a6d9d0000000004000000ffffffff00000000000000000000000000000000000000000000000000000000000000000000000000000000000000000000000009c51b8b00000000ffffffffffffffff0400000000000000ffffffff00000000000000000000000000c0e04401000000</t>
  </si>
  <si>
    <t>#190|CarDef_Mclaren_MP4_31|4348454154454E47494E4503000000509CF42A00000000E8170000a8966402cc160000d001cd0f5002cd0f000000000700000001000000000000000000000000000000000000000800000000000001000000000000cb440000cb4401000000000000000000000000000000000000000000000000000000000000000000803f0000000004000000d8ec5f25e4ec5f25e4ec5f2500000000000000001087e21e000000000000000001010000b8efe706ffffffff010000005e010000e60000007300000000000000261243090000000061816d7e0000000004000000ffffffff00000000000000000000000000000000000000000000000000000000000000000000000000000000000000000000000045601b8b00000000ffffffffffffffff0400000000000000ffffffff00000000000000000000000019000000aaf36d0900000000ec806d090000000004000000ffffffff000000000000000000000000000000000000000000000000000000000000000000000000000000000000000000000000b9601b8b00000000ffffffffffffffff0400000000000000ffffffff0000000000000000000000000000cb4400000000a8966402cd16000010cecc0f90cecc0f0000000007000000010000000000000000000000000000000000000008000000000000010000000000c0cf4400c0cf4402000000000000000000000000000000000000000000000000000000000000000000803f0000000004000000e8ec5f25f4ec5f25f4ec5f2500000000000000001087e21e000000000000000001010000b8efe706cc16000002000000c20100002701000096000000000000004ed02309000000000a836d780000000004000000ffffffff000000000000000000000000000000000000000000000000000000000000000000000000000000000000000000000000dd631b8b00000000ffffffffffffffff0400000000000000ffffffff00000000000000000000000019000000d2f16d090000000094826d090000000004000000ffffffff00000000000000000000000000000000000000000000000000000000000000000000000000000000000000000000000051621b8b00000000ffffffffffffffff0400000000000000ffffffff00000000000000000000000000a0cb4400000000a8966402ce16000050f7cc0f90f7cc0f000000000700000001000000000000000000000000000000000000000800000000000001000000000060d0440060d04403000000000000000000000000000000000000000000000000000000000000000000803f0000000004000000f8ec5f2504ed5f2504ed5f2500000000000000001087e21e000000000000000001010000b8efe706cd16000003000000580200008b010000c800000000000000f6ce100900000000b3bd6de10000000004000000ffffffff000000000000000000000000000000000000000000000000000000000000000000000000000000000000000000000000755d1b8b00000000ffffffffffffffff0400000000000000ffffffff000000000000000000000000190000007ace6d09000000003cbd6d090000000004000000ffffffff000000000000000000000000000000000000000000000000000000000000000000000000000000000000000000000000e95d1b8b00000000ffffffffffffffff0400000000000000ffffffff0000000000000000000000000040cc4401000000a8966402cf160000100ecd0fd00ecd0f000000000700000001000000000000000000000000000000000000000800000000000001000000000000d1440000d14404000000000000000000000000000000000000000000000000000000000000000000803f000000000200000028ec5f2534ec5f2534ec5f2500000000000000001087e21e000000000000000001010000b8efe706ce16000004000000bc020000cc010000e6000000050000001ec76d090000000058bc2d090000000004000000ffffffff0000000000000000000000000000000000000000000000000000000000000000000000000000000000000000000000000d5f1b8b00000000ffffffffffffffff0400000001000000ffffffff00000000000000000000000000000000e28cf10900000000a0bf6deb0000000004000000ffffffff000000000000000000000000000000000000000000000000000000000000000000000000000000000000000000000000815f1b8b00000000ffffffffffffffff0400000000000000ffffffff00000000000000000000000000e0cc4401000000a8966402d016000010ffcc0f90ffcc0f0000000007000000010000000000000000000000000000000000000008000000000000010000000000c0d54400c0d54405000000000000000000000000000000000000000000000000000000000000000000803f000000000200000008ed5f2514ed5f2514ed5f2500000000000000001087e21e000000000000000001010000b8efe706cf1600000500000020030000120200000901000000000000864dd60900000000c5be6dd50000000004000000ffffffff000000000000000000000000000000000000000000000000000000000000000000000000000000000000000000000000a55e1b8b00000000ffffffffffffffff0400000000000000ffffffff000000000000000000000000190000000acd6d09000000004cbe6d090000000004000000ffffffff00000000000000000000000000000000000000000000000000000000000000000000000000000000000000000000000019591b8b00000000ffffffffffffffff0400000000000000ffffffff0000000000000000000000000080cd4401000000a8966402d1160000d0c3cc0f10c4cc0f000000000700000001000000000000000000000000000000000000000800000000000001000000000080d3440080d34406000000000000000000000000000000000000000000000000000000000000000000803f0000000002000000a8ed5f25b4ed5f25b4ed5f2500000000000000001087e21e000000000000000001010000b8efe706d016000006000000b6030000710200003b010000000000002eaa8709000000006fb96d5a0000000004000000ffffffff0000000000000000000000000000000000000000000000000000000000000000000000000000000000000000000000003d581b8b00000000ffffffffffffffff0400000000000000ffffffff00000000000000000000000019000000b2cb6d0900000000f4b86d090000000004000000ffffffff000000000000000000000000000000000000000000000000000000000000000000000000000000000000000000000000b1581b8b00000000ffffffffffffffff0400000000000000ffffffff0000000000000000000000000060ce4401000000a8966402d216000010facc0f90facc0f070000000700000001000000000000000000000000000000000000000800000000000001000000000040d4440040d44407000000000000000000000000000000000000000000000000000000000000000000803f0000000002000000f8ed5f2504ee5f2504ee5f2500000000000000001087e21e000000000000000001010000b8efe706d1160000070000001a040000b70200005901000000000000566864080000000018bb6d440000000004000000ffffffff000000000000000000000000000000000000000000000000000000000000000000000000000000000000000000000000d55b1b8b00000000ffffffffffffffff0400000000000000ffffffff00000000000000000000000019000000dac96d09000000009cba6d090000000004000000ffffffff000000000000000000000000000000000000000000000000000000000000000000000000000000000000000000000000495a1b8b00000000ffffffffffffffff0400000000000000ffffffff0000000000000000000000000020cf4401000000a8966402d3160000d0c3cc0f50c4cc0f060000000700000001000000000000000000000000000000000000000800000000000001000000000020d5440020d54408000000000000000000000000000000000000000000000000000000000000000000803f000000000100000038ed5f2544ed5f2544ed5f2500000000000000001087e21e000000000000000001010000b8efe706d216000008000000b0040000160300008b01000005000000fece6d0900000000b8b52d090000000004000000ffffffff0000000000000000000000000000000000000000000000000000000000000000000000000000000000000000000000006d551b8b00000000ffffffffffffffff040000000e000000ffffffff0000000000000000000000000000000042465508000000000db56dcd0000000004000000ffffffff000000000000000000000000000000000000000000000000000000000000000000000000000000000000000000000000e1551b8b00000000ffffffffffffffff0400000000000000ffffffff00000000000000000000000000e0cf4401000000a8966402d416000010f6cc0f10f7cc0f0000000007000000010000000000000000000000000000000000000008000000000000010000000000e0d54400e0d54409000000000000000000000000000000000000000000000000000000000000000000803f000000000100000068ed5f2574ed5f2574ed5f2500000000000000001087e21e000000000000000001010000b8efe706d316000009000000140500005c030000ae0100000000000066073a08000000002ab46db70000000004000000ffffffff00000000000000000000000000000000000000000000000000000000000000000000000000000000000000000000000005571b8b00000000ffffffffffffffff0400000000000000ffffffff00000000000000000000000019000000eac46d0900000000acb76d090000000004000000ffffffff00000000000000000000000000000000000000000000000000000000000000000000000000000000000000000000000079571b8b00000000ffffffffffffffff0400000000000000ffffffff00000000000000000000000000a0d04401000000a8966402d516000010c9cc0f50c9cc0f0700000007000000010000000000000000000000000000000000000008000000000000010000000000c0d94400c0d9440a000000000000000000000000000000000000000000000000000000000000000000803f0000000001000000c8ed5f25d4ed5f25d4ed5f2500000000000000001087e21e000000000000000001010000b8efe706d41600000a000000780500009d030000cc010000000000008ec51a0800000000c3b66db10000000004000000ffffffff0000000000000000000000000000000000000000000000000000000000000000000000000000000000000000000000009d561b8b00000000ffffffffffffffff0400000000000000ffffffff0000000000000000000000001900000012c56d090000000054b66d090000000004000000ffffffff00000000000000000000000000000000000000000000000000000000000000000000000000000000000000000000000011511b8b00000000ffffffffffffffff0400000000000000ffffffff0000000000000000000000000060d14401000000a8966402d616000010c9cc0f90c9cc0f060000000700000001000000000000000000000000000000000000000800000000000001000000000020d8440020d8440b000000000000000000000000000000000000000000000000000000000000000000803f000000000100000088ed5f2594ed5f2594ed5f2500000000000000001087e21e000000000000000001010000b8efe706d51600000b0000000e06000001040000fe010000000000003622c808000000007db16d260000000004000000ffffffff00000000000000000000000000000000000000000000000000000000000000000000000000000000000000000000000035501b8b00000000ffffffffffffffff0400000000000000ffffffff00000000000000000000000019000000bac36d0900000000fcb06d090000000004000000ffffffff000000000000000000000000000000000000000000000000000000000000000000000000000000000000000000000000a9501b8b00000000ffffffffffffffff0400000000000000ffffffff00000000000000000000000000e0d14401000000a8966402d7160000d001cd0f1002cd0f000000000700000001000000000000000000000000000000000000000800000000000001000000000080dc440080dc440c000000000000000000000000000000000000000000000000000000000000000000803f000000000000000008ee5f2514ee5f2514ee5f2500000000000000001087e21e000000000000000001010000b8efe706d61600000c000000720600004204000021020000090000005e586e090000000018b3ad150000000004000000ffffffff000000000000000000000000000000000000000000000000000000000000000000000000000000000000000000000000cd531b8b00000000ffffffffffffffff0400000000000000ffffffff0000000000000000000000000000000022e0a808000000006ab36d200000000004000000ffffffff00000000000000000000000000000000000000000000000000000000000000000000000000000000000000000000000041521b8b00000000ffffffffffffffff0400000000000000ffffffff0000000000000000000000000020d64401000000a8966402d8160000d0facc0f90fbcc0f0600000007000000010000000000000000000000000000000000000008000000000000010000000000e0e04400e0e0440d000000000000000000000000000000000000000000000000000000000000000000803f000000000000000078ed5f2584ed5f2584ed5f2500000000000000001087e21e000000000000000001010000b8efe706d71600000d00000008070000a60400005302000000000000c6de9908000000008fad6da90000000004000000ffffffff000000000000000000000000000000000000000000000000000000000000000000000000000000000000000000000000654d1b8b00000000ffffffffffffffff0400000000000000ffffffff000000000000000000000000190000004ade6d09000000000cad6d090000000004000000ffffffff000000000000000000000000000000000000000000000000000000000000000000000000000000000000000000000000d94d1b8b00000000ffffffffffffffff0400000000000000ffffffff0000000000000000000000000060da4401000000a8966402d9160000d0c3cc0f10c4cc0f070000000700000001000000000000000000000000000000000000000800000000000001000000000040e5440040e5440e000000000000000000000000000000000000000000000000000000000000000000803f0000000000000000c8e95f25d4e95f25d4e95f2500000000000000001087e21e000000000000000001010000b8efe706d81600000e0000006c070000e704000071020000000000006e9f7e0b0000000038ac6d930000000004000000ffffffff000000000000000000000000000000000000000000000000000000000000000000000000000000000000000000000000fd4c1b8b00000000ffffffffffffffff0400000000000000ffffffff00000000000000000000000019000000f2dc6d0900000000b4af6d090000000004000000ffffffff000000000000000000000000000000000000000000000000000000000000000000000000000000000000000000000000714f1b8b00000000ffffffffffffffff0400000000000000ffffffff00000000000000000000000000a0de4401000000a8966402da16000010ffcc0f50ffcc0f060000000700000001000000000000000000000000000000000000000800000000000001000000000060e9440060e9440f000000000000000000000000000000000000000000000000000000000000000000803f000000000000000018eb5f2524eb5f2524eb5f2500000000000000001087e21e000000000000000001010000b8efe706d91600000f000000d007000028050000940200000400000096fd6e0900000000d0ae6d100000000004000000ffffffff000000000000000000000000000000000000000000000000000000000000000000000000000000000000000000000000954e1b8b00000000ffffffffffffffff0400000000000000ffffffff000000000000000000000000000000001a5d5f0b000000004dae6d9d0000000004000000ffffffff00000000000000000000000000000000000000000000000000000000000000000000000000000000000000000000000009491b8b00000000ffffffffffffffff0400000000000000ffffffff00000000000000000000000000a0e24401000000</t>
  </si>
  <si>
    <t>#191|CarDef_Porsche_959|4348454154454E47494E450300000050BBF42A00000000E8170000a8966402db16000050f3cc0fd0f3cc0f0000000007000000010000000000000000000000000000000000000008000000000000010000000000003f4400003f4401000000000000000000000000000000000000000000000000000000000000000000803f0000000004000000e8ed5f25f4ed5f25f4ed5f2500000000000000005022221a000000000000000001010000d007f40dffffffff01000000fa000000a50000005500000000000000267562090000000060a66d740000000004000000ffffffff00000000000000000000000000000000000000000000000000000000000000000000000000000000000000000000000045411b8b00000000ffffffffffffffff0400000000000000ffffffff00000000000000000000000019000000aad26d0900000000eca16d090000000004000000ffffffff000000000000000000000000000000000000000000000000000000000000000000000000000000000000000000000000b9411b8b00000000ffffffffffffffff0400000000000000ffffffff00000000000000000000000000003f4400000000a8966402dc16000010ffcc0fd0ffcc0f00000000070000000100000000000000000000000000000000000000080000000000000100000000000049440000494402000000000000000000000000000000000000000000000000000000000000000000803f000000000400000018ee5f2524ee5f2524ee5f2500000000000000005022221a000000000000000001010000d007f40ddb160000020000002c010000c800000064000000000000004e9372090000000008a06df30000000004000000ffffffff000000000000000000000000000000000000000000000000000000000000000000000000000000000000000000000000dd401b8b00000000ffffffffffffffff0400000000000000ffffffff00000000000000000000000019000000d2d06d090000000094a36d090000000004000000ffffffff00000000000000000000000000000000000000000000000000000000000000000000000000000000000000000000000051431b8b00000000ffffffffffffffff0400000000000000ffffffff0000000000000000000000000000454400000000a8966402dd160000d0facc0f50fccc0f0000000007000000010000000000000000000000000000000000000008000000000000010000000000004f4400004f4403000000000000000000000000000000000000000000000000000000000000000000803f000000000400000098ed5f25a4ed5f25a4ed5f2500000000000000005022221a000000000000000001010000d007f40ddc160000030000002c010000c80000006400000000000000f691720900000000b0a26df30000000004000000ffffffff00000000000000000000000000000000000000000000000000000000000000000000000000000000000000000000000075421b8b00000000ffffffffffffffff0400000000000000ffffffff000000000000000000000000190000007ad16d09000000003ca26d090000000004000000ffffffff000000000000000000000000000000000000000000000000000000000000000000000000000000000000000000000000e9421b8b00000000ffffffffffffffff0400000000000000ffffffff00000000000000000000000000004b4401000000a8966402de16000010f6cc0fd0f6cc0f00000000070000000100000000000000000000000000000000000000080000000000000100000000004055440040554404000000000000000000000000000000000000000000000000000000000000000000803f0000000002000000b8ed5f25c4ed5f25c4ed5f2500000000000000005022221a000000000000000001010000d007f40ddd160000040000005e010000e600000073000000050000001ea66d090000000058dd2d090000000004000000ffffffff0000000000000000000000000000000000000000000000000000000000000000000000000000000000000000000000000d3c1b8b00000000ffffffffffffffff0400000002000000ffffffff00000000000000000000000000000000e24f430900000000a5dc6d7e0000000004000000ffffffff000000000000000000000000000000000000000000000000000000000000000000000000000000000000000000000000813c1b8b00000000ffffffffffffffff0400000000000000ffffffff0000000000000000000000000000514401000000a8966402df1600001009cd0f9009cd0f0000000007000000010000000000000000000000000000000000000008000000000000010000000000805f4400805f4405000000000000000000000000000000000000000000000000000000000000000000803f000000000200000058ed5f2564ed5f2564ed5f2500000000000000005022221a000000000000000001010000d007f40dde1600000500000090010000090100008200000000000000862c530900000000c1df6dfd0000000004000000ffffffff000000000000000000000000000000000000000000000000000000000000000000000000000000000000000000000000a53f1b8b00000000ffffffffffffffff0400000000000000ffffffff000000000000000000000000190000000aac6d09000000004cdf6d090000000004000000ffffffff000000000000000000000000000000000000000000000000000000000000000000000000000000000000000000000000193e1b8b00000000ffffffffffffffff0400000000000000ffffffff0000000000000000000000000000574401000000a8966402e01600005005cd0f5006cd0f00000000070000000100000000000000000000000000000000000000080000000000000100000000000063440000634406000000000000000000000000000000000000000000000000000000000000000000803f0000000002000000c8ee5f25d4ee5f25d4ee5f2500000000000000005022221a000000000000000001010000d007f40ddf16000006000000900100000901000082000000000000002e2d53090000000069de6dfd0000000004000000ffffffff0000000000000000000000000000000000000000000000000000000000000000000000000000000000000000000000003d391b8b00000000ffffffffffffffff0400000000000000ffffffff00000000000000000000000019000000b2aa6d0900000000f4d96d090000000004000000ffffffff000000000000000000000000000000000000000000000000000000000000000000000000000000000000000000000000b1391b8b00000000ffffffffffffffff0400000000000000ffffffff00000000000000000000000000805d4401000000a8966402e116000010ffcc0f90ffcc0f0000000007000000010000000000000000000000000000000000000008000000000000010000000000006c4400006c4407000000000000000000000000000000000000000000000000000000000000000000803f000000000200000068ee5f2574ee5f2574ee5f2500000000000000005022221a000000000000000001010000d007f40de016000007000000c2010000270100009600000000000000568b23090000000012d86d780000000004000000ffffffff000000000000000000000000000000000000000000000000000000000000000000000000000000000000000000000000d5381b8b00000000ffffffffffffffff0400000000000000ffffffff00000000000000000000000019000000daa86d09000000009cdb6d090000000004000000ffffffff000000000000000000000000000000000000000000000000000000000000000000000000000000000000000000000000493b1b8b00000000ffffffffffffffff0400000000000000ffffffff0000000000000000000000000040664401000000a8966402e2160000d0c3cc0f90c4cc0f00000000070000000100000000000000000000000000000000000000080000000000000100000000000075440000754408000000000000000000000000000000000000000000000000000000000000000000803f000000000100000018ef5f2524ef5f2524ef5f2500000000000000005022221a000000000000000001010000d007f40de116000008000000c2010000270100009600000005000000fea16d0900000000b8da2d090000000004000000ffffffff0000000000000000000000000000000000000000000000000000000000000000000000000000000000000000000000006d3a1b8b00000000ffffffffffffffff040000000c000000ffffffff00000000000000000000000000000000428923090000000006da6d780000000004000000ffffffff000000000000000000000000000000000000000000000000000000000000000000000000000000000000000000000000e13a1b8b00000000ffffffffffffffff0400000000000000ffffffff00000000000000000000000000006f4401000000a8966402e3160000d0c3cc0f10c4cc0f0700000007000000010000000000000000000000000000000000000008000000000000010000000000007e4400007e4409000000000000000000000000000000000000000000000000000000000000000000803f000000000100000078ee5f2584ee5f2584ee5f2500000000000000005022221a000000000000000001010000d007f40de216000009000000f40100004a010000a500000000000000666630090000000022d56de70000000004000000ffffffff00000000000000000000000000000000000000000000000000000000000000000000000000000000000000000000000005341b8b00000000ffffffffffffffff0400000000000000ffffffff00000000000000000000000019000000eaa76d0900000000acd46d090000000004000000ffffffff00000000000000000000000000000000000000000000000000000000000000000000000000000000000000000000000079341b8b00000000ffffffffffffffff0400000000000000ffffffff00000000000000000000000000c0774401000000a8966402e4160000d001cd0f1002cd0f0600000007000000010000000000000000000000000000000000000008000000000000010000000000608544006085440a000000000000000000000000000000000000000000000000000000000000000000803f000000000100000008ef5f2514ef5f2514ef5f2500000000000000005022221a000000000000000001010000d007f40de31600000a000000260200006d010000b4000000000000008ec4000900000000cbd76d620000000004000000ffffffff0000000000000000000000000000000000000000000000000000000000000000000000000000000000000000000000009d371b8b00000000ffffffffffffffff0400000000000000ffffffff0000000000000000000000001900000012a46d090000000054d76d090000000004000000ffffffff00000000000000000000000000000000000000000000000000000000000000000000000000000000000000000000000011361b8b00000000ffffffffffffffff0400000000000000ffffffff0000000000000000000000000040804401000000a8966402e516000050c6cc0f90c6cc0f0700000007000000010000000000000000000000000000000000000008000000000000010000000000608844006088440b000000000000000000000000000000000000000000000000000000000000000000803f000000000100000088ee5f2594ee5f2594ee5f2500000000000000005022221a000000000000000001010000d007f40de41600000b000000260200006d010000b40000000000000036c500090000000073d66d620000000004000000ffffffff00000000000000000000000000000000000000000000000000000000000000000000000000000000000000000000000035311b8b00000000ffffffffffffffff0400000000000000ffffffff00000000000000000000000019000000baa26d0900000000fcd16d090000000004000000ffffffff000000000000000000000000000000000000000000000000000000000000000000000000000000000000000000000000a9311b8b00000000ffffffffffffffff0400000000000000ffffffff0000000000000000000000000060844401000000a8966402e616000010c9cc0f90c9cc0f0600000007000000010000000000000000000000000000000000000008000000000000010000000000209144002091440c000000000000000000000000000000000000000000000000000000000000000000803f000000000000000028ee5f2534ee5f2534ee5f2500000000000000005022221a000000000000000001010000d007f40de51600000c000000580200008b010000c8000000090000005e036d090000000018d06d0c0000000004000000ffffffff000000000000000000000000000000000000000000000000000000000000000000000000000000000000000000000000cd301b8b00000000ffffffffffffffff0400000000000000ffffffff0000000000000000000000000000000022a310090000000067d06de10000000004000000ffffffff00000000000000000000000000000000000000000000000000000000000000000000000000000000000000000000000041331b8b00000000ffffffffffffffff0400000000000000ffffffff00000000000000000000000000e08c4401000000a8966402e716000010facc0f90facc0f0000000007000000010000000000000000000000000000000000000008000000000000010000000000e0994400e099440d000000000000000000000000000000000000000000000000000000000000000000803f0000000000000000a8ee5f25b4ee5f25b4ee5f2500000000000000005022221a000000000000000001010000d007f40de61600000d0000008a020000ae010000d700000000000000c601e1090000000084d26d6c0000000004000000ffffffff00000000000000000000000000000000000000000000000000000000000000000000000000000000000000000000000065321b8b00000000ffffffffffffffff0400000000000000ffffffff000000000000000000000000190000004aa16d09000000000cd26d090000000004000000ffffffff000000000000000000000000000000000000000000000000000000000000000000000000000000000000000000000000d9321b8b00000000ffffffffffffffff0400000000000000ffffffff0000000000000000000000000060954401000000a8966402e816000010ffcc0f50ffcc0f0600000007000000010000000000000000000000000000000000000008000000000000010000000000a0a24400a0a2440e000000000000000000000000000000000000000000000000000000000000000000803f0000000000000000a8ea5f25b4ea5f25b4ea5f2500000000000000005022221a000000000000000001010000d007f40de71600000e0000008a020000ae010000d7000000000000006e1ee109000000002ccd6d6c0000000004000000ffffffff000000000000000000000000000000000000000000000000000000000000000000000000000000000000000000000000fd2d1b8b00000000ffffffffffffffff0400000000000000ffffffff00000000000000000000000019000000f2bf6d0900000000b4cc6d090000000004000000ffffffff000000000000000000000000000000000000000000000000000000000000000000000000000000000000000000000000712c1b8b00000000ffffffffffffffff0400000000000000ffffffff00000000000000000000000000e09d4401000000a8966402e91600005005cd0f9005cd0f070000000700000001000000000000000000000000000000000000000800000000000001000000000040ab440040ab440f000000000000000000000000000000000000000000000000000000000000000000803f0000000000000000d8eb5f25e4eb5f25e4eb5f2500000000000000005022221a000000000000000001010000d007f40de81600000f000000bc020000cc010000e600000004000000962c6c0900000000d0cfed050000000004000000ffffffff000000000000000000000000000000000000000000000000000000000000000000000000000000000000000000000000952f1b8b00000000ffffffffffffffff0400000000000000ffffffff000000000000000000000000000000001afcf1090000000058cf6deb0000000004000000ffffffff000000000000000000000000000000000000000000000000000000000000000000000000000000000000000000000000092e1b8b00000000ffffffffffffffff0400000000000000ffffffff0000000000000000000000000040a64401000000</t>
  </si>
  <si>
    <t>#192|CarDef_Porsche_718_BoxterS|4348454154454E47494E45030000005018F52A00000000E8170000a8966402ea160000d0facc0fd0fbcc0f0000000007000000010000000000000000000000000000000000000008000000000000010000000000809a4400809a4401000000000000000000000000000000000000000000000000000000000000000000803f000000000400000048ed5f2554ed5f2554ed5f2500000000000000001023221a0000000000000000010100005006f40dffffffff010000002c010000c80000006400000000000000263673090000000060056cf30000000004000000ffffffff00000000000000000000000000000000000000000000000000000000000000000000000000000000000000000000000045e41a8b00000000ffffffffffffffff0400000000000000ffffffff00000000000000000000000019000000aa776c0900000000ec046c090000000004000000ffffffff000000000000000000000000000000000000000000000000000000000000000000000000000000000000000000000000b9e41a8b00000000ffffffffffffffff0400000000000000ffffffff00000000000000000000000000809a4400000000a8966402eb160000d0c3cc0f90c4cc0f0000000007000000010000000000000000000000000000000000000008000000000000010000000000009f4400009f4402000000000000000000000000000000000000000000000000000000000000000000803f000000000400000038ee5f2544ee5f2544ee5f2500000000000000001023221a0000000000000000010100005006f40dea160000020000005e010000e600000073000000000000004e9442090000000009076c7e0000000004000000ffffffff000000000000000000000000000000000000000000000000000000000000000000000000000000000000000000000000dde71a8b00000000ffffffffffffffff0400000000000000ffffffff00000000000000000000000019000000d2756c090000000094066c090000000004000000ffffffff00000000000000000000000000000000000000000000000000000000000000000000000000000000000000000000000051e61a8b00000000ffffffffffffffff0400000000000000ffffffff00000000000000000000000000e09b4400000000a8966402ec160000d0facc0f50fccc0f000000000700000001000000000000000000000000000000000000000800000000000001000000000060a0440060a04403000000000000000000000000000000000000000000000000000000000000000000803f000000000400000048ee5f2554ee5f2554ee5f2500000000000000001023221a0000000000000000010100005006f40deb1600000300000090010000090100008200000000000000f6f2520900000000b1016cfd0000000004000000ffffffff00000000000000000000000000000000000000000000000000000000000000000000000000000000000000000000000075e11a8b00000000ffffffffffffffff0400000000000000ffffffff000000000000000000000000190000007a726c09000000003c016c090000000004000000ffffffff000000000000000000000000000000000000000000000000000000000000000000000000000000000000000000000000e9e11a8b00000000ffffffffffffffff0400000000000000ffffffff00000000000000000000000000409d4401000000a8966402ed1600005011cd0fd011cd0f0000000007000000010000000000000000000000000000000000000008000000000000010000000000c0a14400c0a14404000000000000000000000000000000000000000000000000000000000000000000803f0000000002000000b8ee5f25c4ee5f25c4ee5f2500000000000000001023221a0000000000000000010100005006f40dec16000004000000c20100002701000096000000050000001e7b6c090000000058002c090000000004000000ffffffff0000000000000000000000000000000000000000000000000000000000000000000000000000000000000000000000000de31a8b00000000ffffffffffffffff0400000002000000ffffffff00000000000000000000000000000000e250220900000000a6036c780000000004000000ffffffff00000000000000000000000000000000000000000000000000000000000000000000000000000000000000000000000081e31a8b00000000ffffffffffffffff0400000000000000ffffffff00000000000000000000000000a09e4401000000a8966402ee16000010cecc0f90cecc0f000000000700000001000000000000000000000000000000000000000800000000000001000000000060a6440060a64405000000000000000000000000000000000000000000000000000000000000000000803f000000000200000058ee5f2564ee5f2564ee5f2500000000000000001023221a0000000000000000010100005006f40ded16000005000000260200006d010000b4000000000000008611010900000000c3026c620000000004000000ffffffff000000000000000000000000000000000000000000000000000000000000000000000000000000000000000000000000a5e21a8b00000000ffffffffffffffff0400000000000000ffffffff000000000000000000000000190000000a716c09000000004c026c090000000004000000ffffffff00000000000000000000000000000000000000000000000000000000000000000000000000000000000000000000000019dd1a8b00000000ffffffffffffffff0400000000000000ffffffff0000000000000000000000000000a04401000000a8966402ef16000050f3cc0f90f3cc0f000000000700000001000000000000000000000000000000000000000800000000000001000000000040a5440040a54406000000000000000000000000000000000000000000000000000000000000000000803f000000000200000098ef5f25a4ef5f25a4ef5f2500000000000000001023221a0000000000000000010100005006f40dee16000006000000580200008b010000c8000000000000002e4e1109000000006b3d6ce10000000004000000ffffffff0000000000000000000000000000000000000000000000000000000000000000000000000000000000000000000000003ddc1a8b00000000ffffffffffffffff0400000000000000ffffffff00000000000000000000000019000000b24f6c0900000000f43c6c090000000004000000ffffffff000000000000000000000000000000000000000000000000000000000000000000000000000000000000000000000000b1dc1a8b00000000ffffffffffffffff0400000000000000ffffffff0000000000000000000000000040a14401000000a8966402f01600005011cd0f9011cd0f070000000700000001000000000000000000000000000000000000000800000000000001000000000040a7440040a74407000000000000000000000000000000000000000000000000000000000000000000803f0000000002000000a8ef5f25b4ef5f25b4ef5f2500000000000000001023221a0000000000000000010100005006f40def160000070000008a020000ae010000d70000000000000056ece00900000000143f6c6c0000000004000000ffffffff000000000000000000000000000000000000000000000000000000000000000000000000000000000000000000000000d5df1a8b00000000ffffffffffffffff0400000000000000ffffffff00000000000000000000000019000000da4d6c09000000009c3e6c090000000004000000ffffffff00000000000000000000000000000000000000000000000000000000000000000000000000000000000000000000000049de1a8b00000000ffffffffffffffff0400000000000000ffffffff0000000000000000000000000020a34401000000a8966402f11600005005cd0f9005cd0f000000000700000001000000000000000000000000000000000000000800000000000001000000000020a9440020a94408000000000000000000000000000000000000000000000000000000000000000000803f0000000001000000b8ef5f25c4ef5f25c4ef5f2500000000000000001023221a0000000000000000010100005006f40df016000008000000bc020000cc010000e600000005000000fe426c0900000000b8392c090000000004000000ffffffff0000000000000000000000000000000000000000000000000000000000000000000000000000000000000000000000006dd91a8b00000000ffffffffffffffff040000000e000000ffffffff00000000000000000000000000000000420af0090000000000396ceb0000000004000000ffffffff000000000000000000000000000000000000000000000000000000000000000000000000000000000000000000000000e1d91a8b00000000ffffffffffffffff0400000000000000ffffffff0000000000000000000000000000a54401000000a8966402f2160000d0c3cc0f10c4cc0f000000000700000001000000000000000000000000000000000000000800000000000001000000000000ab440000ab4409000000000000000000000000000000000000000000000000000000000000000000803f0000000001000000d8ef5f25e4ef5f25e4ef5f2500000000000000001023221a0000000000000000010100005006f40df1160000090000002003000012020000090100000000000066cbd7090000000025386cd50000000004000000ffffffff00000000000000000000000000000000000000000000000000000000000000000000000000000000000000000000000005db1a8b00000000ffffffffffffffff0400000000000000ffffffff00000000000000000000000019000000ea486c0900000000ac3b6c090000000004000000ffffffff00000000000000000000000000000000000000000000000000000000000000000000000000000000000000000000000079db1a8b00000000ffffffffffffffff0400000000000000ffffffff00000000000000000000000000e0a64401000000a8966402f3160000100ecd0f500ecd0f060000000700000001000000000000000000000000000000000000000800000000000001000000000080af440080af440a000000000000000000000000000000000000000000000000000000000000000000803f0000000001000000f8ef5f2504f05f2504f05f2500000000000000001023221a0000000000000000010100005006f40df21600000a000000520300003002000018010000000000008e69a70900000000ce3a6c500000000004000000ffffffff0000000000000000000000000000000000000000000000000000000000000000000000000000000000000000000000009dda1a8b00000000ffffffffffffffff0400000000000000ffffffff0000000000000000000000001900000012496c0900000000543a6c090000000004000000ffffffff00000000000000000000000000000000000000000000000000000000000000000000000000000000000000000000000011d51a8b00000000ffffffffffffffff0400000000000000ffffffff00000000000000000000000000c0a84401000000a8966402f4160000d0facc0f10fbcc0f070000000700000001000000000000000000000000000000000000000800000000000001000000000000b0440000b0440b000000000000000000000000000000000000000000000000000000000000000000803f000000000100000008f05f2514f05f2514f05f2500000000000000001023221a0000000000000000010100005006f40df31600000b000000840300005302000027010000000000003686b6090000000076356cdf0000000004000000ffffffff00000000000000000000000000000000000000000000000000000000000000000000000000000000000000000000000035d41a8b00000000ffffffffffffffff0400000000000000ffffffff00000000000000000000000019000000ba476c0900000000fc346c090000000004000000ffffffff000000000000000000000000000000000000000000000000000000000000000000000000000000000000000000000000a9d41a8b00000000ffffffffffffffff0400000000000000ffffffff00000000000000000000000000e0aa4401000000a8966402f5160000d0facc0f10fccc0f000000000700000001000000000000000000000000000000000000000800000000000001000000000020b4440020b4440c000000000000000000000000000000000000000000000000000000000000000000803f000000000000000018f05f2524f05f2524f05f2500000000000000001023221a0000000000000000010100005006f40df41600000c000000b6030000710200003b010000090000005e046d090000000018376c030000000004000000ffffffff000000000000000000000000000000000000000000000000000000000000000000000000000000000000000000000000cdd71a8b00000000ffffffffffffffff0400000000000000ffffffff00000000000000000000000000000000222486090000000063376c5a0000000004000000ffffffff00000000000000000000000000000000000000000000000000000000000000000000000000000000000000000000000041d61a8b00000000ffffffffffffffff0400000000000000ffffffff00000000000000000000000000e0ae4401000000a8966402f6160000d0c3cc0f50c4cc0f060000000700000001000000000000000000000000000000000000000800000000000001000000000040b8440040b8440d000000000000000000000000000000000000000000000000000000000000000000803f000000000000000028ef5f2534ef5f2534ef5f2500000000000000001023221a0000000000000000010100005006f40df51600000d0000001a040000b70200005901000000000000c6e265080000000088316c440000000004000000ffffffff00000000000000000000000000000000000000000000000000000000000000000000000000000000000000000000000065d11a8b00000000ffffffffffffffff0400000000000000ffffffff000000000000000000000000190000004a426c09000000000c316c090000000004000000ffffffff000000000000000000000000000000000000000000000000000000000000000000000000000000000000000000000000d9d11a8b00000000ffffffffffffffff0400000000000000ffffffff00000000000000000000000000e0b24401000000a8966402f7160000d0c3cc0f10c4cc0f070000000700000001000000000000000000000000000000000000000800000000000001000000000060bc440060bc440e000000000000000000000000000000000000000000000000000000000000000000803f000000000000000038eb5f2544eb5f2544eb5f2500000000000000001023221a0000000000000000010100005006f40df61600000e0000004c040000d50200006d010000000000006e0375080000000020306cc30000000004000000ffffffff000000000000000000000000000000000000000000000000000000000000000000000000000000000000000000000000fdd01a8b00000000ffffffffffffffff0400000000000000ffffffff00000000000000000000000019000000f2406c0900000000b4336c090000000004000000ffffffff00000000000000000000000000000000000000000000000000000000000000000000000000000000000000000000000071d31a8b00000000ffffffffffffffff0400000000000000ffffffff00000000000000000000000000e0b64401000000a8966402f816000050f7cc0fd0f7cc0f0600000007000000010000000000000000000000000000000000000008000000000000010000000000a0c04400a0c0440f000000000000000000000000000000000000000000000000000000000000000000803f0000000000000000b8ec5f25c4ec5f25c4ec5f2500000000000000001023221a0000000000000000010100005006f40df71600000f0000007e040000f80200007c0100000400000096616f0900000000d0326c100000000004000000ffffffff00000000000000000000000000000000000000000000000000000000000000000000000000000000000000000000000095d21a8b00000000ffffffffffffffff0400000000000000ffffffff000000000000000000000000000000001aa144080000000055326c4e0000000004000000ffffffff00000000000000000000000000000000000000000000000000000000000000000000000000000000000000000000000009cd1a8b00000000ffffffffffffffff0400000000000000ffffffff0000000000000000000000000000bb4401000000</t>
  </si>
  <si>
    <t>#193|CarDef_Porsche_Cayman_GT4|4348454154454E47494E450300000050F9F42A00000000E8170000a8966402f9160000d0c3cc0f10c4cc0f000000000700000001000000000000000000000000000000000000000800000000000001000000000060a5440060a54401000000000000000000000000000000000000000000000000000000000000000000803f0000000004000000e8ee5f25f4ee5f25f4ee5f2500000000000000005023221a000000000000000001010000d008f40dffffffff010000002c010000c8000000640000000000000026d772090000000060e46df30000000004000000ffffffff00000000000000000000000000000000000000000000000000000000000000000000000000000000000000000000000045071b8b00000000ffffffffffffffff0400000000000000ffffffff00000000000000000000000019000000aa946d0900000000ece76d090000000004000000ffffffff000000000000000000000000000000000000000000000000000000000000000000000000000000000000000000000000b9071b8b00000000ffffffffffffffff0400000000000000ffffffff0000000000000000000000000060a54400000000a8966402fa160000d001cd0f1002cd0f000000000700000001000000000000000000000000000000000000000800000000000001000000000020aa440020aa4402000000000000000000000000000000000000000000000000000000000000000000803f000000000400000068ef5f2574ef5f2574ef5f2500000000000000005023221a000000000000000001010000d008f40df916000002000000900100000901000082000000000000004e1553090000000009e66dfd0000000004000000ffffffff000000000000000000000000000000000000000000000000000000000000000000000000000000000000000000000000dd061b8b00000000ffffffffffffffff0400000000000000ffffffff00000000000000000000000019000000d2926d090000000094e16d090000000004000000ffffffff00000000000000000000000000000000000000000000000000000000000000000000000000000000000000000000000051011b8b00000000ffffffffffffffff0400000000000000ffffffff00000000000000000000000000c0a64400000000a8966402fb1600001009cd0f5009cd0f000000000700000001000000000000000000000000000000000000000800000000000001000000000080ab440080ab4403000000000000000000000000000000000000000000000000000000000000000000803f0000000004000000c8ef5f25d4ef5f25d4ef5f2500000000000000005023221a000000000000000001010000d008f40dfa16000003000000c2010000270100009600000000000000f6b3230900000000b2e06d780000000004000000ffffffff00000000000000000000000000000000000000000000000000000000000000000000000000000000000000000000000075001b8b00000000ffffffffffffffff0400000000000000ffffffff000000000000000000000000190000007a936d09000000003ce06d090000000004000000ffffffff000000000000000000000000000000000000000000000000000000000000000000000000000000000000000000000000e9001b8b00000000ffffffffffffffff0400000000000000ffffffff0000000000000000000000000020a84401000000a8966402fc16000010c9cc0f50c9cc0f0000000007000000010000000000000000000000000000000000000008000000000000010000000000e0ac4400e0ac4404000000000000000000000000000000000000000000000000000000000000000000803f000000000200000058ef5f2564ef5f2564ef5f2500000000000000005023221a000000000000000001010000d008f40dfb16000004000000260200006d010000b4000000050000001e986d090000000058e32d090000000004000000ffffffff0000000000000000000000000000000000000000000000000000000000000000000000000000000000000000000000000d021b8b00000000ffffffffffffffff0400000001000000ffffffff00000000000000000000000000000000e2f1000900000000a7e26d620000000004000000ffffffff00000000000000000000000000000000000000000000000000000000000000000000000000000000000000000000000081021b8b00000000ffffffffffffffff0400000000000000ffffffff0000000000000000000000000080a94401000000a8966402fd16000050f7cc0f90f7cc0f0000000007000000010000000000000000000000000000000000000008000000000000010000000000c0b14400c0b14405000000000000000000000000000000000000000000000000000000000000000000803f000000000200000088ef5f2594ef5f2594ef5f2500000000000000005023221a000000000000000001010000d008f40dfc160000050000008a020000ae010000d70000000000000086cee00900000000c41d6c6c0000000004000000ffffffff000000000000000000000000000000000000000000000000000000000000000000000000000000000000000000000000a5fd1a8b00000000ffffffffffffffff0400000000000000ffffffff000000000000000000000000190000000a6e6c09000000004c1d6c090000000004000000ffffffff00000000000000000000000000000000000000000000000000000000000000000000000000000000000000000000000019fc1a8b00000000ffffffffffffffff0400000000000000ffffffff00000000000000000000000000e0aa4401000000a8966402fe16000050f7cc0f90f7cc0f0600000007000000010000000000000000000000000000000000000008000000000000010000000000e0b04400e0b04406000000000000000000000000000000000000000000000000000000000000000000803f0000000002000000c8f05f25d4f05f25d4f05f2500000000000000005023221a000000000000000001010000d008f40dfd16000006000000bc020000cc010000e6000000000000002e2ff009000000006c1c6ceb0000000004000000ffffffff0000000000000000000000000000000000000000000000000000000000000000000000000000000000000000000000003dff1a8b00000000ffffffffffffffff0400000000000000ffffffff00000000000000000000000019000000b26c6c0900000000f41f6c090000000004000000ffffffff000000000000000000000000000000000000000000000000000000000000000000000000000000000000000000000000b1ff1a8b00000000ffffffffffffffff0400000000000000ffffffff0000000000000000000000000080ac4401000000a8966402ff16000050f3cc0f90f3cc0f0700000007000000010000000000000000000000000000000000000008000000000000010000000000e0b24400e0b24407000000000000000000000000000000000000000000000000000000000000000000803f000000000200000018f15f2524f15f2524f15f2500000000000000005023221a000000000000000001010000d008f40dfe160000070000002003000012020000090100000000000056edd70900000000151e6cd50000000004000000ffffffff000000000000000000000000000000000000000000000000000000000000000000000000000000000000000000000000d5fe1a8b00000000ffffffffffffffff0400000000000000ffffffff00000000000000000000000019000000da6a6c09000000009c196c090000000004000000ffffffff00000000000000000000000000000000000000000000000000000000000000000000000000000000000000000000000049f91a8b00000000ffffffffffffffff0400000000000000ffffffff0000000000000000000000000080ae4401000000a89664020017000010ffcc0f1000cd0f0000000007000000010000000000000000000000000000000000000008000000000000010000000000e0b44400e0b44408000000000000000000000000000000000000000000000000000000000000000000803f000000000100000098f05f25a4f05f25a4f05f2500000000000000005023221a000000000000000001010000d008f40dff1600000800000084030000530200002701000005000000fe636c0900000000b8182c090000000004000000ffffffff0000000000000000000000000000000000000000000000000000000000000000000000000000000000000000000000006df81a8b00000000ffffffffffffffff040000000e000000ffffffff0000000000000000000000000000000042abb6090000000002186cdf0000000004000000ffffffff000000000000000000000000000000000000000000000000000000000000000000000000000000000000000000000000e1f81a8b00000000ffffffffffffffff0400000000000000ffffffff0000000000000000000000000080b04401000000a89664020117000050c6cc0f90c6cc0f060000000700000001000000000000000000000000000000000000000800000000000001000000000000b7440000b74409000000000000000000000000000000000000000000000000000000000000000000803f000000000100000008f15f2514f15f2514f15f2500000000000000005023221a000000000000000001010000d008f40d0017000009000000b6030000710200003b010000000000006608860900000000271b6c5a0000000004000000ffffffff00000000000000000000000000000000000000000000000000000000000000000000000000000000000000000000000005fa1a8b00000000ffffffffffffffff0400000000000000ffffffff00000000000000000000000019000000ea696c0900000000ac1a6c090000000004000000ffffffff00000000000000000000000000000000000000000000000000000000000000000000000000000000000000000000000079fa1a8b00000000ffffffffffffffff0400000000000000ffffffff0000000000000000000000000080b24401000000a89664020217000050cbcc0f90cbcc0f0700000007000000010000000000000000000000000000000000000008000000000000010000000000c0bb4400c0bb440a000000000000000000000000000000000000000000000000000000000000000000803f000000000100000048f05f2554f05f2554f05f2500000000000000005023221a000000000000000001010000d008f40d011700000a0000001a040000b702000059010000000000008ec6650800000000c0156c440000000004000000ffffffff0000000000000000000000000000000000000000000000000000000000000000000000000000000000000000000000009df51a8b00000000ffffffffffffffff0400000000000000ffffffff0000000000000000000000001900000012666c090000000054156c090000000004000000ffffffff00000000000000000000000000000000000000000000000000000000000000000000000000000000000000000000000011f41a8b00000000ffffffffffffffff0400000000000000ffffffff0000000000000000000000000080b44401000000a89664020317000090c1cc0fd0c1cc0f060000000700000001000000000000000000000000000000000000000800000000000001000000000020bc440020bc440b000000000000000000000000000000000000000000000000000000000000000000803f0000000001000000a8f05f25b4f05f25b4f05f2500000000000000005023221a000000000000000001010000d008f40d021700000b0000007e040000f80200007c01000000000000368744080000000079146c4e0000000004000000ffffffff00000000000000000000000000000000000000000000000000000000000000000000000000000000000000000000000035f71a8b00000000ffffffffffffffff0400000000000000ffffffff00000000000000000000000019000000ba646c0900000000fc176c090000000004000000ffffffff000000000000000000000000000000000000000000000000000000000000000000000000000000000000000000000000a9f71a8b00000000ffffffffffffffff0400000000000000ffffffff00000000000000000000000000a0b64401000000a896640204170000d0c3cc0f90c4cc0f070000000700000001000000000000000000000000000000000000000800000000000001000000000080c0440080c0440c000000000000000000000000000000000000000000000000000000000000000000803f0000000000000000b8f05f25c4f05f25c4f05f2500000000000000005023221a000000000000000001010000d008f40d031700000c000000b0040000160300008b010000090000005ef56d09000000001816ec050000000004000000ffffffff000000000000000000000000000000000000000000000000000000000000000000000000000000000000000000000000cdf61a8b00000000ffffffffffffffff0400000000000000ffffffff0000000000000000000000000000000022e55408000000006d166ccd0000000004000000ffffffff00000000000000000000000000000000000000000000000000000000000000000000000000000000000000000000000041f11a8b00000000ffffffffffffffff0400000000000000ffffffff00000000000000000000000000e0ba4401000000a89664020517000050c6cc0fd0c6cc0f0000000007000000010000000000000000000000000000000000000008000000000000010000000000e0c44400e0c4440d000000000000000000000000000000000000000000000000000000000000000000803f0000000000000000e8f05f25f4f05f25f4f05f2500000000000000005023221a000000000000000001010000d008f40d041700000d000000140500005c030000ae01000000000000c6a33b08000000008a106cb70000000004000000ffffffff00000000000000000000000000000000000000000000000000000000000000000000000000000000000000000000000065f01a8b00000000ffffffffffffffff0400000000000000ffffffff000000000000000000000000190000004a636c09000000000c106c090000000004000000ffffffff000000000000000000000000000000000000000000000000000000000000000000000000000000000000000000000000d9f01a8b00000000ffffffffffffffff0400000000000000ffffffff0000000000000000000000000020bf4401000000a896640206170000d0c3cc0f10c4cc0f060000000700000001000000000000000000000000000000000000000800000000000001000000000040c9440040c9440e000000000000000000000000000000000000000000000000000000000000000000803f000000000000000038ec5f2544ec5f2544ec5f2500000000000000005023221a000000000000000001010000d008f40d051700000e000000780500009d030000cc010000000000006e601b080000000023136cb10000000004000000ffffffff000000000000000000000000000000000000000000000000000000000000000000000000000000000000000000000000fdf31a8b00000000ffffffffffffffff0400000000000000ffffffff00000000000000000000000019000000f2616c0900000000b4126c090000000004000000ffffffff00000000000000000000000000000000000000000000000000000000000000000000000000000000000000000000000071f21a8b00000000ffffffffffffffff0400000000000000ffffffff0000000000000000000000000060c34401000000a89664020717000010facc0f50facc0f0700000007000000010000000000000000000000000000000000000008000000000000010000000000c0cd4400c0cd440f000000000000000000000000000000000000000000000000000000000000000000803f000000000000000028ed5f2534ed5f2534ed5f2500000000000000005023221a000000000000000001010000d008f40d061700000f000000aa050000bb030000e001000004000000965e6f0900000000d00d6c100000000004000000ffffffff00000000000000000000000000000000000000000000000000000000000000000000000000000000000000000000000095ed1a8b00000000ffffffffffffffff0400000000000000ffffffff000000000000000000000000000000001adeea0800000000500d6c3c0000000004000000ffffffff00000000000000000000000000000000000000000000000000000000000000000000000000000000000000000000000009ec1a8b00000000ffffffffffffffff0400000000000000ffffffff00000000000000000000000000c0c74401000000</t>
  </si>
  <si>
    <t>#194|CarDef_Porsche_911_GT3|4348454154454E47494E45030000005037F52A00000000E8170000a89664020817000010c9cc0f90c9cc0f000000000700000001000000000000000000000000000000000000000800000000000001000000000080a5440080a54401000000000000000000000000000000000000000000000000000000000000000000803f000000000400000038ef5f2544ef5f2544ef5f2500000000000000009022221a000000000000000001010000d006f40dffffffff010000005e010000e6000000730000000000000026b9420900000000612a6c7e0000000004000000ffffffff00000000000000000000000000000000000000000000000000000000000000000000000000000000000000000000000045c51a8b00000000ffffffffffffffff0400000000000000ffffffff00000000000000000000000019000000aa566c0900000000ec256c090000000004000000ffffffff000000000000000000000000000000000000000000000000000000000000000000000000000000000000000000000000b9c51a8b00000000ffffffffffffffff0400000000000000ffffffff0000000000000000000000000080a54400000000a896640209170000d0facc0f10fbcc0f0000000007000000010000000000000000000000000000000000000008000000000000010000000000a0aa4400a0aa4402000000000000000000000000000000000000000000000000000000000000000000803f000000000400000038f05f2544f05f2544f05f2500000000000000009022221a000000000000000001010000d006f40d0817000002000000c20100002701000096000000000000004e772209000000000a246c780000000004000000ffffffff000000000000000000000000000000000000000000000000000000000000000000000000000000000000000000000000ddc41a8b00000000ffffffffffffffff0400000000000000ffffffff00000000000000000000000019000000d2546c090000000094276c090000000004000000ffffffff00000000000000000000000000000000000000000000000000000000000000000000000000000000000000000000000051c71a8b00000000ffffffffffffffff0400000000000000ffffffff0000000000000000000000000040a74400000000a89664020a17000050f7cc0f90f7cc0f000000000700000001000000000000000000000000000000000000000800000000000001000000000060ac440060ac4403000000000000000000000000000000000000000000000000000000000000000000803f000000000400000088f05f2594f05f2594f05f2500000000000000009022221a000000000000000001010000d006f40d0917000003000000580200008b010000c800000000000000f655110900000000b3266ce10000000004000000ffffffff00000000000000000000000000000000000000000000000000000000000000000000000000000000000000000000000075c61a8b00000000ffffffffffffffff0400000000000000ffffffff000000000000000000000000190000007a556c09000000003c266c090000000004000000ffffffff000000000000000000000000000000000000000000000000000000000000000000000000000000000000000000000000e9c61a8b00000000ffffffffffffffff0400000000000000ffffffff0000000000000000000000000000a94401000000a89664020b17000010c9cc0f50c9cc0f000000000700000001000000000000000000000000000000000000000800000000000001000000000020ae440020ae4404000000000000000000000000000000000000000000000000000000000000000000803f0000000002000000d8f05f25e4f05f25e4f05f2500000000000000009022221a000000000000000001010000d006f40d0a17000004000000bc020000cc010000e6000000050000001e5a6c090000000058212c090000000004000000ffffffff0000000000000000000000000000000000000000000000000000000000000000000000000000000000000000000000000dc01a8b00000000ffffffffffffffff0400000001000000ffffffff00000000000000000000000000000000e213f00900000000a0206ceb0000000004000000ffffffff00000000000000000000000000000000000000000000000000000000000000000000000000000000000000000000000081c01a8b00000000ffffffffffffffff0400000000000000ffffffff00000000000000000000000000c0aa4401000000a89664020c17000050cbcc0fd0cbcc0f060000000700000001000000000000000000000000000000000000000800000000000001000000000060b3440060b34405000000000000000000000000000000000000000000000000000000000000000000803f0000000002000000f8f05f2504f15f2504f15f2500000000000000009022221a000000000000000001010000d006f40d0b170000050000002003000012020000090100000000000086d0d70900000000c5236cd50000000004000000ffffffff000000000000000000000000000000000000000000000000000000000000000000000000000000000000000000000000a5c31a8b00000000ffffffffffffffff0400000000000000ffffffff000000000000000000000000190000000a506c09000000004c236c090000000004000000ffffffff00000000000000000000000000000000000000000000000000000000000000000000000000000000000000000000000019c21a8b00000000ffffffffffffffff0400000000000000ffffffff0000000000000000000000000080ac4401000000a89664020d170000d0c3cc0f10c4cc0f070000000700000001000000000000000000000000000000000000000800000000000001000000000080b2440080b24406000000000000000000000000000000000000000000000000000000000000000000803f000000000200000008f25f2514f25f2514f25f2500000000000000009022221a000000000000000001010000d006f40d0c17000006000000b6030000710200003b010000000000002e318609000000006f226c5a0000000004000000ffffffff0000000000000000000000000000000000000000000000000000000000000000000000000000000000000000000000003dbd1a8b00000000ffffffffffffffff0400000000000000ffffffff00000000000000000000000019000000b22e6c0900000000f45d6c090000000004000000ffffffff000000000000000000000000000000000000000000000000000000000000000000000000000000000000000000000000b1bd1a8b00000000ffffffffffffffff0400000000000000ffffffff0000000000000000000000000020ae4401000000a89664020e17000090c1cc0f10c2cc0f0000000007000000010000000000000000000000000000000000000008000000000000010000000000e0b44400e0b44407000000000000000000000000000000000000000000000000000000000000000000803f0000000002000000a8f15f25b4f15f25b4f15f2500000000000000009022221a000000000000000001010000d006f40d0d170000070000001a040000b70200005901000000000000568f650800000000185c6c440000000004000000ffffffff000000000000000000000000000000000000000000000000000000000000000000000000000000000000000000000000d5bc1a8b00000000ffffffffffffffff0400000000000000ffffffff00000000000000000000000019000000da2c6c09000000009c5f6c090000000004000000ffffffff00000000000000000000000000000000000000000000000000000000000000000000000000000000000000000000000049bf1a8b00000000ffffffffffffffff0400000000000000ffffffff0000000000000000000000000080b04401000000a89664020f17000050f3cc0fd0f3cc0f060000000700000001000000000000000000000000000000000000000800000000000001000000000060b7440060b74408000000000000000000000000000000000000000000000000000000000000000000803f000000000100000058f15f2564f15f2564f15f2500000000000000009022221a000000000000000001010000d006f40d0e17000008000000b0040000160300008b01000005000000fe256c0900000000b85e2c090000000004000000ffffffff0000000000000000000000000000000000000000000000000000000000000000000000000000000000000000000000006dbe1a8b00000000ffffffffffffffff040000000e000000ffffffff0000000000000000000000000000000042ad5408000000000d5e6ccd0000000004000000ffffffff000000000000000000000000000000000000000000000000000000000000000000000000000000000000000000000000e1be1a8b00000000ffffffffffffffff0400000000000000ffffffff00000000000000000000000000e0b24401000000a896640210170000d001cd0f1002cd0f0700000007000000010000000000000000000000000000000000000008000000000000010000000000c0b94400c0b94409000000000000000000000000000000000000000000000000000000000000000000803f000000000100000078f15f2584f15f2584f15f2500000000000000009022221a000000000000000001010000d006f40d0f17000009000000140500005c030000ae0100000000000066ea3b08000000002a596cb70000000004000000ffffffff00000000000000000000000000000000000000000000000000000000000000000000000000000000000000000000000005b81a8b00000000ffffffffffffffff0400000000000000ffffffff00000000000000000000000019000000ea2b6c0900000000ac586c090000000004000000ffffffff00000000000000000000000000000000000000000000000000000000000000000000000000000000000000000000000079b81a8b00000000ffffffffffffffff0400000000000000ffffffff0000000000000000000000000040b54401000000a89664021117000050f3cc0fd0f3cc0f060000000700000001000000000000000000000000000000000000000800000000000001000000000000bf440000bf440a000000000000000000000000000000000000000000000000000000000000000000803f000000000100000068f15f2574f15f2574f15f2500000000000000009022221a000000000000000001010000d006f40d101700000a000000780500009d030000cc010000000000008e281b0800000000c35b6cb10000000004000000ffffffff0000000000000000000000000000000000000000000000000000000000000000000000000000000000000000000000009dbb1a8b00000000ffffffffffffffff0400000000000000ffffffff0000000000000000000000001900000012286c0900000000545b6c090000000004000000ffffffff00000000000000000000000000000000000000000000000000000000000000000000000000000000000000000000000011ba1a8b00000000ffffffffffffffff0400000000000000ffffffff00000000000000000000000000a0b74401000000a89664021217000010facc0f50facc0f0700000007000000010000000000000000000000000000000000000008000000000000010000000000c0bf4400c0bf440b000000000000000000000000000000000000000000000000000000000000000000803f0000000001000000c8f15f25d4f15f25d4f15f2500000000000000009022221a000000000000000001010000d006f40d111700000b0000000e06000001040000fe0100000000000036c9c908000000007d5a6c260000000004000000ffffffff00000000000000000000000000000000000000000000000000000000000000000000000000000000000000000000000035b51a8b00000000ffffffffffffffff0400000000000000ffffffff00000000000000000000000019000000ba266c0900000000fc556c090000000004000000ffffffff000000000000000000000000000000000000000000000000000000000000000000000000000000000000000000000000a9b51a8b00000000ffffffffffffffff0400000000000000ffffffff0000000000000000000000000020ba4401000000a89664021317000050f3cc0fd0f3cc0f0000000007000000010000000000000000000000000000000000000008000000000000010000000000e0c44400e0c4440c000000000000000000000000000000000000000000000000000000000000000000803f000000000000000098f15f25a4f15f25a4f15f2500000000000000009022221a000000000000000001010000d006f40d121700000c000000720600004204000021020000090000005ea76e090000000018546c1d0000000004000000ffffffff000000000000000000000000000000000000000000000000000000000000000000000000000000000000000000000000cdb41a8b00000000ffffffffffffffff0400000000000000ffffffff000000000000000000000000000000002207a908000000006a546c200000000004000000ffffffff00000000000000000000000000000000000000000000000000000000000000000000000000000000000000000000000041b71a8b00000000ffffffffffffffff0400000000000000ffffffff0000000000000000000000000020bf4401000000a89664021417000010ffcc0f90ffcc0f060000000700000001000000000000000000000000000000000000000800000000000001000000000000ca440000ca440d000000000000000000000000000000000000000000000000000000000000000000803f000000000000000038f15f2544f15f2544f15f2500000000000000009022221a000000000000000001010000d006f40d131700000d00000008070000a60400005302000000000000c6259808000000008f566ca90000000004000000ffffffff00000000000000000000000000000000000000000000000000000000000000000000000000000000000000000000000065b61a8b00000000ffffffffffffffff0400000000000000ffffffff000000000000000000000000190000004a256c09000000000c566c090000000004000000ffffffff000000000000000000000000000000000000000000000000000000000000000000000000000000000000000000000000d9b61a8b00000000ffffffffffffffff0400000000000000ffffffff0000000000000000000000000020c44401000000a89664021517000050f7cc0f90f7cc0f070000000700000001000000000000000000000000000000000000000800000000000001000000000020cf440020cf440e000000000000000000000000000000000000000000000000000000000000000000803f0000000000000000d8ed5f25e4ed5f25e4ed5f2500000000000000009022221a000000000000000001010000d006f40d141700000e0000006c070000e704000071020000000000006e627f0b0000000038516c930000000004000000ffffffff000000000000000000000000000000000000000000000000000000000000000000000000000000000000000000000000fdb11a8b00000000ffffffffffffffff0400000000000000ffffffff00000000000000000000000019000000f2236c0900000000b4506c090000000004000000ffffffff00000000000000000000000000000000000000000000000000000000000000000000000000000000000000000000000071b01a8b00000000ffffffffffffffff0400000000000000ffffffff0000000000000000000000000020c94401000000a8966402161700001009cd0f5009cd0f060000000700000001000000000000000000000000000000000000000800000000000001000000000080d4440080d4440f000000000000000000000000000000000000000000000000000000000000000000803f000000000000000098ee5f25a4ee5f25a4ee5f2500000000000000009022221a000000000000000001010000d006f40d151700000f000000d007000028050000940200000400000096006f0900000000d0536c100000000004000000ffffffff00000000000000000000000000000000000000000000000000000000000000000000000000000000000000000000000095b31a8b00000000ffffffffffffffff0400000000000000ffffffff000000000000000000000000000000001aa05e0b000000004d536c9d0000000004000000ffffffff00000000000000000000000000000000000000000000000000000000000000000000000000000000000000000000000009b21a8b00000000ffffffffffffffff0400000000000000ffffffff0000000000000000000000000040ce4401000000</t>
  </si>
  <si>
    <t>#195|CarDef_Porsche_918_Spyder|4348454154454E47494E450300000050DAF42A00000000E8170000a89664021717000050f7cc0f90f7cc0f000000000700000001000000000000000000000000000000000000000800000000000001000000000040b9440040b94401000000000000000000000000000000000000000000000000000000000000000000803f0000000004000000c8e6241ed4e6241ed4e6241e0000000000000000d022221a0000000000000000010100005007f40dffffffff010000005e010000e60000007300000000000000265443090000000061c76d7e0000000004000000ffffffff00000000000000000000000000000000000000000000000000000000000000000000000000000000000000000000000045261b8b00000000ffffffffffffffff0400000000000000ffffffff00000000000000000000000019000000aab56d0900000000ecc66d090000000004000000ffffffff000000000000000000000000000000000000000000000000000000000000000000000000000000000000000000000000b9261b8b00000000ffffffffffffffff0400000000000000ffffffff0000000000000000000000000040b94400000000a89664021817000050f3cc0fd0f3cc0f0000000007000000010000000000000000000000000000000000000008000000000000010000000000c0be4400c0be4402000000000000000000000000000000000000000000000000000000000000000000803f0000000004000000d8e8241ee4e8241ee4e8241e0000000000000000d022221a0000000000000000010100005007f40d1717000002000000c20100002701000096000000000000004e922309000000000ac16d780000000004000000ffffffff000000000000000000000000000000000000000000000000000000000000000000000000000000000000000000000000dd211b8b00000000ffffffffffffffff0400000000000000ffffffff00000000000000000000000019000000d2b36d090000000094c06d090000000004000000ffffffff00000000000000000000000000000000000000000000000000000000000000000000000000000000000000000000000051201b8b00000000ffffffffffffffff0400000000000000ffffffff0000000000000000000000000000bb4400000000a89664021917000090c1cc0fd0c1cc0f000000000700000001000000000000000000000000000000000000000800000000000001000000000080c0440080c04403000000000000000000000000000000000000000000000000000000000000000000803f000000000400000078e8241e84e8241e84e8241e0000000000000000d022221a0000000000000000010100005007f40d1817000003000000580200008b010000c800000000000000f6b0100900000000b3c36de10000000004000000ffffffff00000000000000000000000000000000000000000000000000000000000000000000000000000000000000000000000075231b8b00000000ffffffffffffffff0400000000000000ffffffff000000000000000000000000190000007ab06d09000000003cc36d090000000004000000ffffffff000000000000000000000000000000000000000000000000000000000000000000000000000000000000000000000000e9231b8b00000000ffffffffffffffff0400000000000000ffffffff00000000000000000000000000c0bc4401000000a89664021a170000d0c3cc0f10c4cc0f000000000700000001000000000000000000000000000000000000000800000000000001000000000040c2440040c24404000000000000000000000000000000000000000000000000000000000000000000803f000000000200000088e8241e94e8241e94e8241e0000000000000000d022221a0000000000000000010100005007f40d1917000004000000bc020000cc010000e6000000050000001eb96d090000000058c22d090000000004000000ffffffff0000000000000000000000000000000000000000000000000000000000000000000000000000000000000000000000000d1d1b8b00000000ffffffffffffffff0400000001000000ffffffff00000000000000000000000000000000e2cef10900000000a0fd6deb0000000004000000ffffffff000000000000000000000000000000000000000000000000000000000000000000000000000000000000000000000000811d1b8b00000000ffffffffffffffff0400000000000000ffffffff0000000000000000000000000080be4401000000a89664021b170000d001cd0f5002cd0f000000000700000001000000000000000000000000000000000000000800000000000001000000000000c8440000c84405000000000000000000000000000000000000000000000000000000000000000000803f000000000200000058f1241e64f1241e64f1241e0000000000000000d022221a0000000000000000010100005007f40d1a1700000500000020030000120200000901000000000000860fd60900000000c5fc6dd50000000004000000ffffffff000000000000000000000000000000000000000000000000000000000000000000000000000000000000000000000000a51c1b8b00000000ffffffffffffffff0400000000000000ffffffff000000000000000000000000190000000a8f6d09000000004cfc6d090000000004000000ffffffff000000000000000000000000000000000000000000000000000000000000000000000000000000000000000000000000191f1b8b00000000ffffffffffffffff0400000000000000ffffffff0000000000000000000000000040c04401000000a89664021c17000010ffcc0f1000cd0f0600000007000000010000000000000000000000000000000000000008000000000000010000000000c0c64400c0c64406000000000000000000000000000000000000000000000000000000000000000000803f000000000200000098f2241ea4f2241ea4f2241e0000000000000000d022221a0000000000000000010100005007f40d1b17000006000000b6030000710200003b010000000000002eec8709000000006fff6d5a0000000004000000ffffffff0000000000000000000000000000000000000000000000000000000000000000000000000000000000000000000000003d1e1b8b00000000ffffffffffffffff0400000000000000ffffffff00000000000000000000000019000000b28d6d0900000000f4fe6d090000000004000000ffffffff000000000000000000000000000000000000000000000000000000000000000000000000000000000000000000000000b11e1b8b00000000ffffffffffffffff0400000000000000ffffffff00000000000000000000000000e0c14401000000a89664021d1700005011cd0fd011cd0f070000000700000001000000000000000000000000000000000000000800000000000001000000000020c9440020c94407000000000000000000000000000000000000000000000000000000000000000000803f0000000002000000b8f2241ec4f2241ec4f2241e0000000000000000d022221a0000000000000000010100005007f40d1c170000070000001a040000b70200005901000000000000562a64080000000018f96d440000000004000000ffffffff000000000000000000000000000000000000000000000000000000000000000000000000000000000000000000000000d5191b8b00000000ffffffffffffffff0400000000000000ffffffff00000000000000000000000019000000da8b6d09000000009cf86d090000000004000000ffffffff00000000000000000000000000000000000000000000000000000000000000000000000000000000000000000000000049181b8b00000000ffffffffffffffff0400000000000000ffffffff0000000000000000000000000040c44401000000a89664021e1700001009cd0f5009cd0f0600000007000000010000000000000000000000000000000000000008000000000000010000000000a0cb4400a0cb4408000000000000000000000000000000000000000000000000000000000000000000803f0000000001000000a8f2241eb4f2241eb4f2241e0000000000000000d022221a0000000000000000010100005007f40d1d17000008000000b0040000160300008b01000005000000fe806d0900000000b8fb2d090000000004000000ffffffff0000000000000000000000000000000000000000000000000000000000000000000000000000000000000000000000006d1b1b8b00000000ffffffffffffffff040000000e000000ffffffff0000000000000000000000000000000042085508000000000dfb6dcd0000000004000000ffffffff000000000000000000000000000000000000000000000000000000000000000000000000000000000000000000000000e11b1b8b00000000ffffffffffffffff0400000000000000ffffffff00000000000000000000000000a0c64401000000a89664021f170000d0facc0fd0fbcc0f000000000700000001000000000000000000000000000000000000000800000000000001000000000000ce440000ce4409000000000000000000000000000000000000000000000000000000000000000000803f0000000001000000d8f2241ee4f2241ee4f2241e0000000000000000d022221a0000000000000000010100005007f40d1e17000009000000140500005c030000ae0100000000000066493a08000000002afa6db70000000004000000ffffffff00000000000000000000000000000000000000000000000000000000000000000000000000000000000000000000000005151b8b00000000ffffffffffffffff0400000000000000ffffffff00000000000000000000000019000000ea866d0900000000acf56d090000000004000000ffffffff00000000000000000000000000000000000000000000000000000000000000000000000000000000000000000000000079151b8b00000000ffffffffffffffff0400000000000000ffffffff0000000000000000000000000000c94401000000a89664022017000050c6cc0f90c6cc0f070000000700000001000000000000000000000000000000000000000800000000000001000000000080d3440080d3440a000000000000000000000000000000000000000000000000000000000000000000803f000000000100000018f3241e24f3241e24f3241e0000000000000000d022221a0000000000000000010100005007f40d1f1700000a000000780500009d030000cc010000000000008e871a0800000000c3f46db10000000004000000ffffffff0000000000000000000000000000000000000000000000000000000000000000000000000000000000000000000000009d141b8b00000000ffffffffffffffff0400000000000000ffffffff0000000000000000000000001900000012876d090000000054f46d090000000004000000ffffffff00000000000000000000000000000000000000000000000000000000000000000000000000000000000000000000000011171b8b00000000ffffffffffffffff0400000000000000ffffffff0000000000000000000000000060cb4401000000a89664022117000050cbcc0f90cbcc0f060000000700000001000000000000000000000000000000000000000800000000000001000000000020d4440020d4440b000000000000000000000000000000000000000000000000000000000000000000803f000000000100000048f2241e54f2241e54f2241e0000000000000000d022221a0000000000000000010100005007f40d201700000b0000000e06000001040000fe010000000000003664c808000000007df76d260000000004000000ffffffff00000000000000000000000000000000000000000000000000000000000000000000000000000000000000000000000035161b8b00000000ffffffffffffffff0400000000000000ffffffff00000000000000000000000019000000ba856d0900000000fcf66d090000000004000000ffffffff000000000000000000000000000000000000000000000000000000000000000000000000000000000000000000000000a9161b8b00000000ffffffffffffffff0400000000000000ffffffff0000000000000000000000000000ce4401000000a89664022217000010c9cc0f90c9cc0f000000000700000001000000000000000000000000000000000000000800000000000001000000000020d9440020d9440c000000000000000000000000000000000000000000000000000000000000000000803f0000000000000000c8f2241ed4f2241ed4f2241e0000000000000000d022221a0000000000000000010100005007f40d211700000c000000720600004204000021020000090000005e1a6e090000000018f1ad150000000004000000ffffffff000000000000000000000000000000000000000000000000000000000000000000000000000000000000000000000000cd111b8b00000000ffffffffffffffff0400000000000000ffffffff0000000000000000000000000000000022a2a808000000006af16d200000000004000000ffffffff00000000000000000000000000000000000000000000000000000000000000000000000000000000000000000000000041101b8b00000000ffffffffffffffff0400000000000000ffffffff00000000000000000000000000c0d24401000000a896640223170000100ecd0f500ecd0f060000000700000001000000000000000000000000000000000000000800000000000001000000000000de440000de440d000000000000000000000000000000000000000000000000000000000000000000803f000000000000000008f3241e14f3241e14f3241e0000000000000000d022221a0000000000000000010100005007f40d221700000d00000008070000a60400005302000000000000c6809908000000008ff36da90000000004000000ffffffff00000000000000000000000000000000000000000000000000000000000000000000000000000000000000000000000065131b8b00000000ffffffffffffffff0400000000000000ffffffff000000000000000000000000190000004a806d09000000000cf36d090000000004000000ffffffff000000000000000000000000000000000000000000000000000000000000000000000000000000000000000000000000d9131b8b00000000ffffffffffffffff0400000000000000ffffffff0000000000000000000000000080d74401000000a89664022417000050f3cc0f90f3cc0f0700000007000000010000000000000000000000000000000000000008000000000000010000000000e0e24400e0e2440e000000000000000000000000000000000000000000000000000000000000000000803f0000000000000000d881ca1ee481ca1ee481ca1e0000000000000000d022221a0000000000000000010100005007f40d231700000e0000006c070000e704000071020000000000006ec17e0b0000000038f26d930000000004000000ffffffff000000000000000000000000000000000000000000000000000000000000000000000000000000000000000000000000fd121b8b00000000ffffffffffffffff0400000000000000ffffffff00000000000000000000000019000000f29e6d0900000000b4ed6d090000000004000000ffffffff000000000000000000000000000000000000000000000000000000000000000000000000000000000000000000000000710d1b8b00000000ffffffffffffffff0400000000000000ffffffff0000000000000000000000000040dc4401000000a89664022517000010facc0f90facc0f060000000700000001000000000000000000000000000000000000000800000000000001000000000080e7440080e7440f000000000000000000000000000000000000000000000000000000000000000000803f0000000000000000d8b4ca1ee4b4ca1ee4b4ca1e0000000000000000d022221a0000000000000000010100005007f40d241700000f000000d007000028050000940200000400000096bf6e0900000000d0ec6d100000000004000000ffffffff000000000000000000000000000000000000000000000000000000000000000000000000000000000000000000000000950c1b8b00000000ffffffffffffffff0400000000000000ffffffff000000000000000000000000000000001a1f5f0b000000004dec6d9d0000000004000000ffffffff000000000000000000000000000000000000000000000000000000000000000000000000000000000000000000000000090f1b8b00000000ffffffffffffffff0400000000000000ffffffff00000000000000000000000000c0e04401000000</t>
  </si>
  <si>
    <t>#196|BikeDef_Suzuki_GSXR750|4348454154454E47494E450300000050B3F52A00000000E8170000a89664022617000010ffcc0f90ffcc0f00000000070000000100000000000000000000000000000000000000080000000000000100000000008040440080404401000000000000000000000000000000000000000000000000000000000000000000803f000000000400000048f1241e54f1241e54f1241e00000000000000009027221a00000000000000000101000090ebf30dffffffff01000000fa000000a50000005500000000000000267d63090000000060ae6c740000000004000000ffffffff00000000000000000000000000000000000000000000000000000000000000000000000000000000000000000000000045491a8b00000000ffffffffffffffff0400000000000000ffffffff00000000000000000000000019000000aada6c0900000000eca96c090000000004000000ffffffff000000000000000000000000000000000000000000000000000000000000000000000000000000000000000000000000b9491a8b00000000ffffffffffffffff0400000000000000ffffffff0000000000000000000000000080404400010000a89664022717000090c1cc0fd0c1cc0f00000000070000000100000000000000000000000000000000000000080000000000000100000000004047440040474402000000000000000000000000000000000000000000000000000000000000000000803f000000000400000028f2241e34f2241e34f2241e00000000000000009027221a00000000000000000101000090ebf30d2617000002000000fa000000a500000055000000000000004e7b63090000000008a86c740000000004000000ffffffff000000000000000000000000000000000000000000000000000000000000000000000000000000000000000000000000dd481a8b00000000ffffffffffffffff0400000000000000ffffffff00000000000000000000000019000000d2d86c090000000094ab6c090000000004000000ffffffff000000000000000000000000000000000000000000000000000000000000000000000000000000000000000000000000514b1a8b00000000ffffffffffffffff0400000000000000ffffffff0000000000000000000000000040434400010000a89664022817000010cecc0f90cecc0f0000000007000000010000000000000000000000000000000000000008000000000000010000000000004a4400004a4403000000000000000000000000000000000000000000000000000000000000000000803f000000000400000038f2241e44f2241e44f2241e00000000000000009027221a00000000000000000101000090ebf30d2717000003000000fa000000a50000005500000000000000f679630900000000b0aa6c740000000004000000ffffffff000000000000000000000000000000000000000000000000000000000000000000000000000000000000000000000000754a1a8b00000000ffffffffffffffff0400000000000000ffffffff000000000000000000000000190000007ad96c09000000003caa6c090000000004000000ffffffff000000000000000000000000000000000000000000000000000000000000000000000000000000000000000000000000e94a1a8b00000000ffffffffffffffff0400000000000000ffffffff0000000000000000000000000000464401010000a89664022917000050cbcc0f90cbcc0f0000000007000000010000000000000000000000000000000000000008000000000000010000000000c04c4400c04c4404000000000000000000000000000000000000000000000000000000000000000000803f000000000200000058f2241e64f2241e64f2241e00000000000000009027221a00000000000000000101000090ebf30d2817000004000000fa000000a500000055000000050000001ede6c090000000058a52c090000000004000000ffffffff0000000000000000000000000000000000000000000000000000000000000000000000000000000000000000000000000d441a8b00000000ffffffffffffffff0400000002000000ffffffff00000000000000000000000000000000e277630900000000a4a46c740000000004000000ffffffff00000000000000000000000000000000000000000000000000000000000000000000000000000000000000000000000081441a8b00000000ffffffffffffffff0400000000000000ffffffff00000000000000000000000000c0484401010000a89664022a17000050f7cc0f90f7cc0f0000000007000000010000000000000000000000000000000000000008000000000000010000000000c0534400c0534405000000000000000000000000000000000000000000000000000000000000000000803f000000000200000068f2241e74f2241e74f2241e00000000000000009027221a00000000000000000101000090ebf30d2917000005000000fa000000a500000055000000000000008674630900000000c0a76c740000000004000000ffffffff000000000000000000000000000000000000000000000000000000000000000000000000000000000000000000000000a5471a8b00000000ffffffffffffffff0400000000000000ffffffff000000000000000000000000190000000ad46c09000000004ca76c090000000004000000ffffffff00000000000000000000000000000000000000000000000000000000000000000000000000000000000000000000000019461a8b00000000ffffffffffffffff0400000000000000ffffffff00000000000000000000000000804b4401010000a89664022b17000050f3cc0f90f3cc0f00000000070000000100000000000000000000000000000000000000080000000000000100000000008053440080534406000000000000000000000000000000000000000000000000000000000000000000803f000000000200000048f3241e54f3241e54f3241e00000000000000009027221a00000000000000000101000090ebf30d2a17000006000000fa000000a500000055000000000000002e7563090000000068a66c740000000004000000ffffffff0000000000000000000000000000000000000000000000000000000000000000000000000000000000000000000000003d411a8b00000000ffffffffffffffff0400000000000000ffffffff00000000000000000000000019000000b2d26c0900000000f4a16c090000000004000000ffffffff000000000000000000000000000000000000000000000000000000000000000000000000000000000000000000000000b1411a8b00000000ffffffffffffffff0400000000000000ffffffff00000000000000000000000000404e4401010000a89664022c17000050c6cc0f90c6cc0f00000000070000000100000000000000000000000000000000000000080000000000000100000000004057440040574407000000000000000000000000000000000000000000000000000000000000000000803f000000000200000038f3241e44f3241e44f3241e00000000000000009027221a00000000000000000101000090ebf30d2b17000007000000fa000000a50000005500000000000000567363090000000010a06c740000000004000000ffffffff000000000000000000000000000000000000000000000000000000000000000000000000000000000000000000000000d5401a8b00000000ffffffffffffffff0400000000000000ffffffff00000000000000000000000019000000dad06c09000000009ca36c090000000004000000ffffffff00000000000000000000000000000000000000000000000000000000000000000000000000000000000000000000000049431a8b00000000ffffffffffffffff0400000000000000ffffffff0000000000000000000000000000524401010000a89664022d1700005011cd0fd011cd0f0000000007000000010000000000000000000000000000000000000008000000000000010000000000005b4400005b4408000000000000000000000000000000000000000000000000000000000000000000803f0000000001000000e8f3241ef4f3241ef4f3241e00000000000000009027221a00000000000000000101000090ebf30d2c17000008000000fa000000a50000005500000005000000fed96c0900000000b8a22c090000000004000000ffffffff0000000000000000000000000000000000000000000000000000000000000000000000000000000000000000000000006d421a8b00000000ffffffffffffffff040000000c000000ffffffff00000000000000000000000000000000427163090000000004a26c740000000004000000ffffffff000000000000000000000000000000000000000000000000000000000000000000000000000000000000000000000000e1421a8b00000000ffffffffffffffff0400000000000000ffffffff00000000000000000000000000c0554401010000a89664022e170000d0c3cc0f10c4cc0f0700000007000000010000000000000000000000000000000000000008000000000000010000000000005f4400005f4409000000000000000000000000000000000000000000000000000000000000000000803f0000000001000000d8f3241ee4f3241ee4f3241e00000000000000009027221a00000000000000000101000090ebf30d2d17000009000000fa000000a50000005500000000000000660e63090000000020dd6c740000000004000000ffffffff000000000000000000000000000000000000000000000000000000000000000000000000000000000000000000000000053c1a8b00000000ffffffffffffffff0400000000000000ffffffff00000000000000000000000019000000eaaf6c0900000000acdc6c090000000004000000ffffffff000000000000000000000000000000000000000000000000000000000000000000000000000000000000000000000000793c1a8b00000000ffffffffffffffff0400000000000000ffffffff0000000000000000000000000080594401010000a89664022f170000d001cd0f1002cd0f0600000007000000010000000000000000000000000000000000000008000000000000010000000000006644000066440a000000000000000000000000000000000000000000000000000000000000000000803f000000000100000058f3241e64f3241e64f3241e00000000000000009027221a00000000000000000101000090ebf30d2e1700000a000000fa000000a500000055000000000000008e0c630900000000c8df6c740000000004000000ffffffff0000000000000000000000000000000000000000000000000000000000000000000000000000000000000000000000009d3f1a8b00000000ffffffffffffffff0400000000000000ffffffff0000000000000000000000001900000012ac6c090000000054df6c090000000004000000ffffffff000000000000000000000000000000000000000000000000000000000000000000000000000000000000000000000000113e1a8b00000000ffffffffffffffff0400000000000000ffffffff00000000000000000000000000405d4401010000a8966402301700001009cd0f9009cd0f0000000007000000010000000000000000000000000000000000000008000000000000010000000000406844004068440b000000000000000000000000000000000000000000000000000000000000000000803f000000000100000098f3241ea4f3241ea4f3241e00000000000000009027221a00000000000000000101000090ebf30d2f1700000b000000fa000000a50000005500000000000000360d63090000000070de6c740000000004000000ffffffff00000000000000000000000000000000000000000000000000000000000000000000000000000000000000000000000035391a8b00000000ffffffffffffffff0400000000000000ffffffff00000000000000000000000019000000baaa6c0900000000fcd96c090000000004000000ffffffff000000000000000000000000000000000000000000000000000000000000000000000000000000000000000000000000a9391a8b00000000ffffffffffffffff0400000000000000ffffffff0000000000000000000000000080614401010000a89664023117000010c9cc0f50c9cc0f0700000007000000010000000000000000000000000000000000000008000000000000010000000000807044008070440c000000000000000000000000000000000000000000000000000000000000000000803f0000000000000000a8f3241eb4f3241eb4f3241e00000000000000009027221a00000000000000000101000090ebf30d301700000c000000fa000000a500000055000000090000005e836c090000000018d82c080000000004000000ffffffff000000000000000000000000000000000000000000000000000000000000000000000000000000000000000000000000cd381a8b00000000ffffffffffffffff0400000000000000ffffffff00000000000000000000000000000000220b63090000000064d86c740000000004000000ffffffff000000000000000000000000000000000000000000000000000000000000000000000000000000000000000000000000413b1a8b00000000ffffffffffffffff0400000000000000ffffffff0000000000000000000000000080694401010000a896640232170000d0facc0f90fbcc0f0000000007000000010000000000000000000000000000000000000008000000000000010000000000c0784400c078440d000000000000000000000000000000000000000000000000000000000000000000803f000000000000000068f3241e74f3241e74f3241e00000000000000009027221a00000000000000000101000090ebf30d311700000d0000002c010000c80000006400000000000000c6e973090000000080da6cf30000000004000000ffffffff000000000000000000000000000000000000000000000000000000000000000000000000000000000000000000000000653a1a8b00000000ffffffffffffffff0400000000000000ffffffff000000000000000000000000190000004aa96c09000000000cda6c090000000004000000ffffffff000000000000000000000000000000000000000000000000000000000000000000000000000000000000000000000000d93a1a8b00000000ffffffffffffffff0400000000000000ffffffff0000000000000000000000000080714401010000a89664023317000010ffcc0f50ffcc0f0600000007000000010000000000000000000000000000000000000008000000000000010000000000808044008080440e000000000000000000000000000000000000000000000000000000000000000000803f000000000000000018b5ca1e24b5ca1e24b5ca1e00000000000000009027221a00000000000000000101000090ebf30d321700000e0000002c010000c800000064000000000000006ee673090000000028d56cf30000000004000000ffffffff000000000000000000000000000000000000000000000000000000000000000000000000000000000000000000000000fd351a8b00000000ffffffffffffffff0400000000000000ffffffff00000000000000000000000019000000f2a76c0900000000b4d46c090000000004000000ffffffff00000000000000000000000000000000000000000000000000000000000000000000000000000000000000000000000071341a8b00000000ffffffffffffffff0400000000000000ffffffff0000000000000000000000000080794401010000a8966402341700005005cd0f5006cd0f0700000007000000010000000000000000000000000000000000000008000000000000010000000000c0844400c084440f000000000000000000000000000000000000000000000000000000000000000000803f0000000000000000e8d9241ef4d9241ef4d9241e00000000000000009027221a00000000000000000101000090ebf30d331700000f0000002c010000c8000000640000000400000096346d0900000000d0d7ec050000000004000000ffffffff00000000000000000000000000000000000000000000000000000000000000000000000000000000000000000000000095371a8b00000000ffffffffffffffff0400000000000000ffffffff000000000000000000000000000000001ae47309000000005cd76cf30000000004000000ffffffff00000000000000000000000000000000000000000000000000000000000000000000000000000000000000000000000009361a8b00000000ffffffffffffffff0400000000000000ffffffff00000000000000000000000000e0804401010000</t>
  </si>
  <si>
    <t>#197|CarDef_Peugeot_RCZR|4348454154454E47494E45030000005056F52A00000000E8170000a8966402351700005011cd0fd011cd0f0000000007000000010000000000000000000000000000000000000008000000000000010000000000c07c4400c07c4401000000000000000000000000000000000000000000000000000000000000000000803f000000000400000078f2241e84f2241e84f2241e0000000000000000d027221a0000000000000000010100005005f40dffffffff01000000fa000000a500000055000000000000002698630900000000604b6c740000000004000000ffffffff00000000000000000000000000000000000000000000000000000000000000000000000000000000000000000000000045aa1a8b00000000ffffffffffffffff0400000000000000ffffffff00000000000000000000000019000000aa396c0900000000ec4a6c090000000004000000ffffffff000000000000000000000000000000000000000000000000000000000000000000000000000000000000000000000000b9aa1a8b00000000ffffffffffffffff0400000000000000ffffffff00000000000000000000000000c07c4400000000a896640236170000d0c3cc0f50c4cc0f00000000070000000100000000000000000000000000000000000000080000000000000100000000004082440040824402000000000000000000000000000000000000000000000000000000000000000000803f0000000004000000b8f3241ec4f3241ec4f3241e0000000000000000d027221a0000000000000000010100005005f40d3517000002000000fa000000a500000055000000000000004e9663090000000008456c740000000004000000ffffffff000000000000000000000000000000000000000000000000000000000000000000000000000000000000000000000000dda51a8b00000000ffffffffffffffff0400000000000000ffffffff00000000000000000000000019000000d2376c090000000094446c090000000004000000ffffffff00000000000000000000000000000000000000000000000000000000000000000000000000000000000000000000000051a41a8b00000000ffffffffffffffff0400000000000000ffffffff00000000000000000000000000807f4400000000a89664023717000050f7cc0f90f7cc0f0000000007000000010000000000000000000000000000000000000008000000000000010000000000c0834400c0834403000000000000000000000000000000000000000000000000000000000000000000803f0000000004000000c8f3241ed4f3241ed4f3241e0000000000000000d027221a0000000000000000010100005005f40d3617000003000000fa000000a50000005500000000000000f694630900000000b0476c740000000004000000ffffffff00000000000000000000000000000000000000000000000000000000000000000000000000000000000000000000000075a71a8b00000000ffffffffffffffff0400000000000000ffffffff000000000000000000000000190000007a346c09000000003c476c090000000004000000ffffffff000000000000000000000000000000000000000000000000000000000000000000000000000000000000000000000000e9a71a8b00000000ffffffffffffffff0400000000000000ffffffff0000000000000000000000000020814401000000a89664023817000050f3cc0fd0f3cc0f00000000070000000100000000000000000000000000000000000000080000000000000100000000002085440020854404000000000000000000000000000000000000000000000000000000000000000000803f000000000200000088f3241e94f3241e94f3241e0000000000000000d027221a0000000000000000010100005005f40d3717000004000000fa000000a500000055000000050000001e3d6c090000000058462c090000000004000000ffffffff0000000000000000000000000000000000000000000000000000000000000000000000000000000000000000000000000da11a8b00000000ffffffffffffffff0400000002000000ffffffff00000000000000000000000000000000e292630900000000a4416c740000000004000000ffffffff00000000000000000000000000000000000000000000000000000000000000000000000000000000000000000000000081a11a8b00000000ffffffffffffffff0400000000000000ffffffff0000000000000000000000000080824401000000a896640239170000d0facc0f90fbcc0f00000000070000000100000000000000000000000000000000000000080000000000000100000000002089440020894405000000000000000000000000000000000000000000000000000000000000000000803f000000000200000018f4241e24f4241e24f4241e0000000000000000d027221a0000000000000000010100005005f40d3817000005000000fa000000a500000055000000000000008693630900000000c0406c740000000004000000ffffffff000000000000000000000000000000000000000000000000000000000000000000000000000000000000000000000000a5a01a8b00000000ffffffffffffffff0400000000000000ffffffff000000000000000000000000190000000a336c09000000004c406c090000000004000000ffffffff00000000000000000000000000000000000000000000000000000000000000000000000000000000000000000000000019a31a8b00000000ffffffffffffffff0400000000000000ffffffff00000000000000000000000000e0834401000000a89664023a170000100ecd0fd00ecd0f0000000007000000010000000000000000000000000000000000000008000000000000010000000000a0884400a0884406000000000000000000000000000000000000000000000000000000000000000000803f0000000002000000b882bd0fc482bd0fc482bd0f0000000000000000d027221a0000000000000000010100005005f40d3917000006000000fa000000a500000055000000000000002e9063090000000068436c740000000004000000ffffffff0000000000000000000000000000000000000000000000000000000000000000000000000000000000000000000000003da21a8b00000000ffffffffffffffff0400000000000000ffffffff00000000000000000000000019000000b2316c0900000000f4426c090000000004000000ffffffff000000000000000000000000000000000000000000000000000000000000000000000000000000000000000000000000b1a21a8b00000000ffffffffffffffff0400000000000000ffffffff0000000000000000000000000040854401000000a89664023b17000050cbcc0fd0cbcc0f0000000007000000010000000000000000000000000000000000000008000000000000010000000000808a4400808a4407000000000000000000000000000000000000000000000000000000000000000000803f00000000020000008882bd0f9482bd0f9482bd0f0000000000000000d027221a0000000000000000010100005005f40d3a170000070000002c010000c80000006400000000000000564e730900000000107d6cf30000000004000000ffffffff000000000000000000000000000000000000000000000000000000000000000000000000000000000000000000000000d59d1a8b00000000ffffffffffffffff0400000000000000ffffffff00000000000000000000000019000000da0f6c09000000009c7c6c090000000004000000ffffffff000000000000000000000000000000000000000000000000000000000000000000000000000000000000000000000000499c1a8b00000000ffffffffffffffff0400000000000000ffffffff0000000000000000000000000020874401000000a89664023c1700001009cd0f5009cd0f0700000007000000010000000000000000000000000000000000000008000000000000010000000000608c4400608c4408000000000000000000000000000000000000000000000000000000000000000000803f00000000010000002882bd0f3482bd0f3482bd0f0000000000000000d027221a0000000000000000010100005005f40d3b170000080000002c010000c80000006400000005000000fe046c0900000000b87f2c090000000004000000ffffffff0000000000000000000000000000000000000000000000000000000000000000000000000000000000000000000000006d9f1a8b00000000ffffffffffffffff040000000c000000ffffffff00000000000000000000000000000000424c730900000000047f6cf30000000004000000ffffffff000000000000000000000000000000000000000000000000000000000000000000000000000000000000000000000000e19f1a8b00000000ffffffffffffffff0400000000000000ffffffff0000000000000000000000000000894401000000a89664023d17000010f6cc0f90f6cc0f0000000007000000010000000000000000000000000000000000000008000000000000010000000000608e4400608e4409000000000000000000000000000000000000000000000000000000000000000000803f0000000001000000c882bd0fd482bd0fd482bd0f0000000000000000d027221a0000000000000000010100005005f40d3c170000090000002c010000c80000006400000000000000664d730900000000207e6cf30000000004000000ffffffff00000000000000000000000000000000000000000000000000000000000000000000000000000000000000000000000005991a8b00000000ffffffffffffffff0400000000000000ffffffff00000000000000000000000019000000ea0a6c0900000000ac796c090000000004000000ffffffff00000000000000000000000000000000000000000000000000000000000000000000000000000000000000000000000079991a8b00000000ffffffffffffffff0400000000000000ffffffff00000000000000000000000000e08a4401000000a89664023e170000d0facc0f10fbcc0f0600000007000000010000000000000000000000000000000000000008000000000000010000000000609244006092440a000000000000000000000000000000000000000000000000000000000000000000803f0000000001000000d882bd0fe482bd0fe482bd0f0000000000000000d027221a0000000000000000010100005005f40d3d1700000a0000002c010000c800000064000000000000008e4b730900000000c8786cf30000000004000000ffffffff0000000000000000000000000000000000000000000000000000000000000000000000000000000000000000000000009d981a8b00000000ffffffffffffffff0400000000000000ffffffff00000000000000000000000019000000120b6c090000000054786c090000000004000000ffffffff000000000000000000000000000000000000000000000000000000000000000000000000000000000000000000000000119b1a8b00000000ffffffffffffffff0400000000000000ffffffff00000000000000000000000000c08c4401000000a89664023f17000010facc0f50facc0f0000000007000000010000000000000000000000000000000000000008000000000000010000000000209344002093440b000000000000000000000000000000000000000000000000000000000000000000803f00000000010000004882bd0f5482bd0f5482bd0f0000000000000000d027221a0000000000000000010100005005f40d3e1700000b0000002c010000c800000064000000000000003648730900000000707b6cf30000000004000000ffffffff000000000000000000000000000000000000000000000000000000000000000000000000000000000000000000000000359a1a8b00000000ffffffffffffffff0400000000000000ffffffff00000000000000000000000019000000ba096c0900000000fc7a6c090000000004000000ffffffff000000000000000000000000000000000000000000000000000000000000000000000000000000000000000000000000a99a1a8b00000000ffffffffffffffff0400000000000000ffffffff00000000000000000000000000e08e4401000000a89664024017000010cecc0f50cecc0f0600000007000000010000000000000000000000000000000000000008000000000000010000000000609744006097440c000000000000000000000000000000000000000000000000000000000000000000803f00000000000000001883bd0f2483bd0f2483bd0f0000000000000000d027221a0000000000000000010100005005f40d3f1700000c0000002c010000c800000064000000090000005e2e6c090000000018752c080000000004000000ffffffff000000000000000000000000000000000000000000000000000000000000000000000000000000000000000000000000cd951a8b00000000ffffffffffffffff0400000000000000ffffffff00000000000000000000000000000000224673090000000064756cf30000000004000000ffffffff00000000000000000000000000000000000000000000000000000000000000000000000000000000000000000000000041941a8b00000000ffffffffffffffff0400000000000000ffffffff0000000000000000000000000000934401000000a896640241170000d001cd0f5002cd0f0700000007000000010000000000000000000000000000000000000008000000000000010000000000a09b4400a09b440d000000000000000000000000000000000000000000000000000000000000000000803f0000000000000000f882bd0f0483bd0f0483bd0f0000000000000000d027221a0000000000000000010100005005f40d401700000d0000005e010000e60000007300000000000000c6e442090000000081776c7e0000000004000000ffffffff00000000000000000000000000000000000000000000000000000000000000000000000000000000000000000000000065971a8b00000000ffffffffffffffff0400000000000000ffffffff000000000000000000000000190000004a046c09000000000c776c090000000004000000ffffffff000000000000000000000000000000000000000000000000000000000000000000000000000000000000000000000000d9971a8b00000000ffffffffffffffff0400000000000000ffffffff0000000000000000000000000020974401000000a896640242170000d0c3cc0f90c4cc0f0000000007000000010000000000000000000000000000000000000008000000000000010000000000e09f4400e09f440e000000000000000000000000000000000000000000000000000000000000000000803f000000000000000008da241e14da241e14da241e0000000000000000d027221a0000000000000000010100005005f40d411700000e0000005e010000e600000073000000000000006ee542090000000029766c7e0000000004000000ffffffff000000000000000000000000000000000000000000000000000000000000000000000000000000000000000000000000fd961a8b00000000ffffffffffffffff0400000000000000ffffffff00000000000000000000000019000000f2026c0900000000b4716c090000000004000000ffffffff00000000000000000000000000000000000000000000000000000000000000000000000000000000000000000000000071911a8b00000000ffffffffffffffff0400000000000000ffffffff00000000000000000000000000409b4401000000a89664024317000090c1cc0fd0c1cc0f060000000700000001000000000000000000000000000000000000000800000000000001000000000040a4440040a4440f000000000000000000000000000000000000000000000000000000000000000000803f000000000000000028e8241e34e8241e34e8241e0000000000000000d027221a0000000000000000010100005005f40d421700000f0000005e010000e6000000730000000400000096936d0900000000d070ec050000000004000000ffffffff00000000000000000000000000000000000000000000000000000000000000000000000000000000000000000000000095901a8b00000000ffffffffffffffff0400000000000000ffffffff000000000000000000000000000000001ae34209000000005d706c7e0000000004000000ffffffff00000000000000000000000000000000000000000000000000000000000000000000000000000000000000000000000009931a8b00000000ffffffffffffffff0400000000000000ffffffff00000000000000000000000000809f4401000000</t>
  </si>
  <si>
    <t>#198|BikeDef_KTM_SuperDuke|4348454154454E47494E45030000005075F52A00000000E8170000a89664024417000050f3cc0f90f3cc0f00000000070000000100000000000000000000000000000000000000080000000000000100000000000095440000954401000000000000000000000000000000000000000000000000000000000000000000803f000000000400000008f4241e14f4241e14f4241e00000000000000005027221a00000000000000000101000010d7f30dffffffff01000000fa000000a5000000550000000000000026bb63090000000060686c740000000004000000ffffffff000000000000000000000000000000000000000000000000000000000000000000000000000000000000000000000000458b1a8b00000000ffffffffffffffff0400000000000000ffffffff00000000000000000000000019000000aa186c0900000000ec6b6c090000000004000000ffffffff000000000000000000000000000000000000000000000000000000000000000000000000000000000000000000000000b98b1a8b00000000ffffffffffffffff0400000000000000ffffffff0000000000000000000000000000954400010000a896640245170000d0facc0f10fccc0f0000000007000000010000000000000000000000000000000000000008000000000000010000000000e0984400e0984402000000000000000000000000000000000000000000000000000000000000000000803f0000000004000000a882bd0fb482bd0fb482bd0f00000000000000005027221a00000000000000000101000010d7f30d4417000002000000fa000000a500000055000000000000004eb9630900000000086a6c740000000004000000ffffffff000000000000000000000000000000000000000000000000000000000000000000000000000000000000000000000000dd8a1a8b00000000ffffffffffffffff0400000000000000ffffffff00000000000000000000000019000000d2166c090000000094656c090000000004000000ffffffff00000000000000000000000000000000000000000000000000000000000000000000000000000000000000000000000051851a8b00000000ffffffffffffffff0400000000000000ffffffff00000000000000000000000000e0954400010000a89664024617000050f7cc0f90f7cc0f0000000007000000010000000000000000000000000000000000000008000000000000010000000000c0994400c0994403000000000000000000000000000000000000000000000000000000000000000000803f00000000040000005882bd0f6482bd0f6482bd0f00000000000000005027221a00000000000000000101000010d7f30d4517000003000000fa000000a50000005500000000000000f6b7630900000000b0646c740000000004000000ffffffff00000000000000000000000000000000000000000000000000000000000000000000000000000000000000000000000075841a8b00000000ffffffffffffffff0400000000000000ffffffff000000000000000000000000190000007a176c09000000003c646c090000000004000000ffffffff000000000000000000000000000000000000000000000000000000000000000000000000000000000000000000000000e9841a8b00000000ffffffffffffffff0400000000000000ffffffff00000000000000000000000000c0964401010000a8966402471700005011cd0fd011cd0f0000000007000000010000000000000000000000000000000000000008000000000000010000000000a09a4400a09a4404000000000000000000000000000000000000000000000000000000000000000000803f00000000020000007882bd0f8482bd0f8482bd0f00000000000000005027221a00000000000000000101000010d7f30d46170000040000002c010000c800000064000000050000001e1c6c090000000058672c090000000004000000ffffffff0000000000000000000000000000000000000000000000000000000000000000000000000000000000000000000000000d861a8b00000000ffffffffffffffff0400000002000000ffffffff00000000000000000000000000000000e255730900000000a4666cf30000000004000000ffffffff00000000000000000000000000000000000000000000000000000000000000000000000000000000000000000000000081861a8b00000000ffffffffffffffff0400000000000000ffffffff00000000000000000000000000a0974401010000a89664024817000050cbcc0f90cbcc0f0000000007000000010000000000000000000000000000000000000008000000000000010000000000a09e4400a09e4405000000000000000000000000000000000000000000000000000000000000000000803f00000000020000009882bd0fa482bd0fa482bd0f00000000000000005027221a00000000000000000101000010d7f30d47170000050000002c010000c800000064000000000000008652730900000000c0616cf30000000004000000ffffffff000000000000000000000000000000000000000000000000000000000000000000000000000000000000000000000000a5811a8b00000000ffffffffffffffff0400000000000000ffffffff000000000000000000000000190000000a126c09000000004c616c090000000004000000ffffffff00000000000000000000000000000000000000000000000000000000000000000000000000000000000000000000000019801a8b00000000ffffffffffffffff0400000000000000ffffffff0000000000000000000000000080984401010000a89664024917000010cecc0f90cecc0f0700000007000000010000000000000000000000000000000000000008000000000000010000000000609d4400609d4406000000000000000000000000000000000000000000000000000000000000000000803f00000000020000005883bd0f6483bd0f6483bd0f00000000000000005027221a00000000000000000101000010d7f30d48170000060000002c010000c800000064000000000000002e5373090000000068606cf30000000004000000ffffffff0000000000000000000000000000000000000000000000000000000000000000000000000000000000000000000000003d831a8b00000000ffffffffffffffff0400000000000000ffffffff00000000000000000000000019000000b2106c0900000000f4636c090000000004000000ffffffff000000000000000000000000000000000000000000000000000000000000000000000000000000000000000000000000b1831a8b00000000ffffffffffffffff0400000000000000ffffffff0000000000000000000000000080994401010000a89664024a17000050c6cc0fd0c6cc0f0000000007000000010000000000000000000000000000000000000008000000000000010000000000a09e4400a09e4407000000000000000000000000000000000000000000000000000000000000000000803f0000000002000000f883bd0f0484bd0f0484bd0f00000000000000005027221a00000000000000000101000010d7f30d49170000070000005e010000e6000000730000000000000056f142090000000011626c7e0000000004000000ffffffff000000000000000000000000000000000000000000000000000000000000000000000000000000000000000000000000d5821a8b00000000ffffffffffffffff0400000000000000ffffffff00000000000000000000000019000000daee6c09000000009c9d6c090000000004000000ffffffff000000000000000000000000000000000000000000000000000000000000000000000000000000000000000000000000497d1a8b00000000ffffffffffffffff0400000000000000ffffffff00000000000000000000000000c09a4401010000a89664024b170000d0c3cc0f10c4cc0f0600000007000000010000000000000000000000000000000000000008000000000000010000000000e09f4400e09f4408000000000000000000000000000000000000000000000000000000000000000000803f0000000001000000e883bd0ff483bd0ff483bd0f00000000000000005027221a00000000000000000101000010d7f30d4a170000080000005e010000e60000007300000005000000fee76c0900000000b89c2c090000000004000000ffffffff0000000000000000000000000000000000000000000000000000000000000000000000000000000000000000000000006d7c1a8b00000000ffffffffffffffff040000000e000000ffffffff00000000000000000000000000000000420f420900000000059c6c7e0000000004000000ffffffff000000000000000000000000000000000000000000000000000000000000000000000000000000000000000000000000e17c1a8b00000000ffffffffffffffff0400000000000000ffffffff00000000000000000000000000009c4401010000a89664024c170000d0facc0fd0fbcc0f070000000700000001000000000000000000000000000000000000000800000000000001000000000020a1440020a14409000000000000000000000000000000000000000000000000000000000000000000803f00000000010000002883bd0f3483bd0f3483bd0f00000000000000005027221a00000000000000000101000010d7f30d4b170000090000005e010000e60000007300000000000000660c420900000000219f6c7e0000000004000000ffffffff000000000000000000000000000000000000000000000000000000000000000000000000000000000000000000000000057e1a8b00000000ffffffffffffffff0400000000000000ffffffff00000000000000000000000019000000eaed6c0900000000ac9e6c090000000004000000ffffffff000000000000000000000000000000000000000000000000000000000000000000000000000000000000000000000000797e1a8b00000000ffffffffffffffff0400000000000000ffffffff00000000000000000000000000409d4401010000a89664024d17000010ffcc0f50ffcc0f0000000007000000010000000000000000000000000000000000000008000000000000010000000000e0a44400e0a4440a000000000000000000000000000000000000000000000000000000000000000000803f00000000010000003883bd0f4483bd0f4483bd0f00000000000000005027221a00000000000000000101000010d7f30d4c1700000a000000900100000901000082000000000000008e6a520900000000c9996cfd0000000004000000ffffffff0000000000000000000000000000000000000000000000000000000000000000000000000000000000000000000000009d791a8b00000000ffffffffffffffff0400000000000000ffffffff0000000000000000000000001900000012ea6c090000000054996c090000000004000000ffffffff00000000000000000000000000000000000000000000000000000000000000000000000000000000000000000000000011781a8b00000000ffffffffffffffff0400000000000000ffffffff00000000000000000000000000809e4401010000a89664024e17000010c9cc0f90c9cc0f0700000007000000010000000000000000000000000000000000000008000000000000010000000000a0a44400a0a4440b000000000000000000000000000000000000000000000000000000000000000000803f00000000010000004883bd0f5483bd0f5483bd0f00000000000000005027221a00000000000000000101000010d7f30d4d1700000b00000090010000090100008200000000000000366b52090000000071986cfd0000000004000000ffffffff000000000000000000000000000000000000000000000000000000000000000000000000000000000000000000000000357b1a8b00000000ffffffffffffffff0400000000000000ffffffff00000000000000000000000019000000bae86c0900000000fc9b6c090000000004000000ffffffff000000000000000000000000000000000000000000000000000000000000000000000000000000000000000000000000a97b1a8b00000000ffffffffffffffff0400000000000000ffffffff00000000000000000000000000e09f4401010000a89664024f1700005011cd0f9011cd0f060000000700000001000000000000000000000000000000000000000800000000000001000000000040a7440040a7440c000000000000000000000000000000000000000000000000000000000000000000803f00000000000000006883bd0f7483bd0f7483bd0f00000000000000005027221a00000000000000000101000010d7f30d4e1700000c000000900100000901000082000000090000005eb96c0900000000189aec0b0000000004000000ffffffff000000000000000000000000000000000000000000000000000000000000000000000000000000000000000000000000cd7a1a8b00000000ffffffffffffffff0400000000000000ffffffff000000000000000000000000000000002269520900000000659a6cfd0000000004000000ffffffff00000000000000000000000000000000000000000000000000000000000000000000000000000000000000000000000041751a8b00000000ffffffffffffffff0400000000000000ffffffff0000000000000000000000000060a24401010000a8966402501700005005cd0f9005cd0f0000000007000000010000000000000000000000000000000000000008000000000000010000000000e0a94400e0a9440d000000000000000000000000000000000000000000000000000000000000000000803f00000000000000003893bd0f4493bd0f4493bd0f00000000000000005027221a00000000000000000101000010d7f30d4f1700000d000000c2010000270100009600000000000000c6c722090000000082946c780000000004000000ffffffff00000000000000000000000000000000000000000000000000000000000000000000000000000000000000000000000065741a8b00000000ffffffffffffffff0400000000000000ffffffff000000000000000000000000190000004ae76c09000000000c946c090000000004000000ffffffff000000000000000000000000000000000000000000000000000000000000000000000000000000000000000000000000d9741a8b00000000ffffffffffffffff0400000000000000ffffffff00000000000000000000000000e0a44401010000a896640251170000d0c3cc0f10c4cc0f070000000700000001000000000000000000000000000000000000000800000000000001000000000060ac440060ac440e000000000000000000000000000000000000000000000000000000000000000000803f000000000000000068e8241e74e8241e74e8241e00000000000000005027221a00000000000000000101000010d7f30d501700000e000000c20100002701000096000000000000006ec42209000000002a976c780000000004000000ffffffff000000000000000000000000000000000000000000000000000000000000000000000000000000000000000000000000fd771a8b00000000ffffffffffffffff0400000000000000ffffffff00000000000000000000000019000000f2e56c0900000000b4966c090000000004000000ffffffff00000000000000000000000000000000000000000000000000000000000000000000000000000000000000000000000071761a8b00000000ffffffffffffffff0400000000000000ffffffff0000000000000000000000000060a74401010000a896640252170000100ecd0f500ecd0f060000000700000001000000000000000000000000000000000000000800000000000001000000000020af440020af440f000000000000000000000000000000000000000000000000000000000000000000803f0000000000000000e8f2241ef4f2241ef4f2241e00000000000000005027221a00000000000000000101000010d7f30d511700000f000000c201000027010000960000000400000096c26f0900000000d0916c100000000004000000ffffffff00000000000000000000000000000000000000000000000000000000000000000000000000000000000000000000000095711a8b00000000ffffffffffffffff0400000000000000ffffffff000000000000000000000000000000001ac22209000000005e916c780000000004000000ffffffff00000000000000000000000000000000000000000000000000000000000000000000000000000000000000000000000009701a8b00000000ffffffffffffffff0400000000000000ffffffff0000000000000000000000000000aa4401010000</t>
  </si>
  <si>
    <t>#199|BikeDef_Ducati_Monster_1200|4348454154454E47494E45030000005094F52A00000000E8170000a89664025317000090c1cc0fd0c1cc0f0000000007000000010000000000000000000000000000000000000008000000000000010000000000608a4400608a4401000000000000000000000000000000000000000000000000000000000000000000803f0000000004000000a883bd0fb483bd0fb483bd0f0000000000000000d026221a00000000000000000101000090d5f30dffffffff01000000fa000000a50000005500000000000000265a63090000000060896c740000000004000000ffffffff00000000000000000000000000000000000000000000000000000000000000000000000000000000000000000000000045681a8b00000000ffffffffffffffff0400000000000000ffffffff00000000000000000000000019000000aafb6c0900000000ec886c090000000004000000ffffffff000000000000000000000000000000000000000000000000000000000000000000000000000000000000000000000000b9681a8b00000000ffffffffffffffff0400000000000000ffffffff00000000000000000000000000608a4400010000a89664025417000010c9cc0f50c9cc0f0000000007000000010000000000000000000000000000000000000008000000000000010000000000008f4400008f4402000000000000000000000000000000000000000000000000000000000000000000803f0000000004000000b883bd0fc483bd0fc483bd0f0000000000000000d026221a00000000000000000101000090d5f30d5317000002000000fa000000a500000055000000000000004e58630900000000088b6c740000000004000000ffffffff000000000000000000000000000000000000000000000000000000000000000000000000000000000000000000000000dd6b1a8b00000000ffffffffffffffff0400000000000000ffffffff00000000000000000000000019000000d2f96c0900000000948a6c090000000004000000ffffffff000000000000000000000000000000000000000000000000000000000000000000000000000000000000000000000000516a1a8b00000000ffffffffffffffff0400000000000000ffffffff00000000000000000000000000408c4400010000a89664025517000050f7cc0fd0f7cc0f00000000070000000100000000000000000000000000000000000000080000000000000100000000000091440000914403000000000000000000000000000000000000000000000000000000000000000000803f00000000040000001884bd0f2484bd0f2484bd0f0000000000000000d026221a00000000000000000101000090d5f30d54170000030000002c010000c80000006400000000000000f6b6730900000000b0856cf30000000004000000ffffffff00000000000000000000000000000000000000000000000000000000000000000000000000000000000000000000000075651a8b00000000ffffffffffffffff0400000000000000ffffffff000000000000000000000000190000007af66c09000000003c856c090000000004000000ffffffff000000000000000000000000000000000000000000000000000000000000000000000000000000000000000000000000e9651a8b00000000ffffffffffffffff0400000000000000ffffffff00000000000000000000000000208e4401010000a89664025617000010ffcc0f1000cd0f0000000007000000010000000000000000000000000000000000000008000000000000010000000000e0924400e0924404000000000000000000000000000000000000000000000000000000000000000000803f0000000002000000c883bd0fd483bd0fd483bd0f0000000000000000d026221a00000000000000000101000090d5f30d55170000040000002c010000c800000064000000050000001eff6c090000000058842c090000000004000000ffffffff0000000000000000000000000000000000000000000000000000000000000000000000000000000000000000000000000d671a8b00000000ffffffffffffffff0400000001000000ffffffff00000000000000000000000000000000e2b4730900000000a4876cf30000000004000000ffffffff00000000000000000000000000000000000000000000000000000000000000000000000000000000000000000000000081671a8b00000000ffffffffffffffff0400000000000000ffffffff0000000000000000000000000000904401010000a89664025717000050f3cc0f90f3cc0f0000000007000000010000000000000000000000000000000000000008000000000000010000000000c0974400c0974405000000000000000000000000000000000000000000000000000000000000000000803f0000000002000000e893bd0ff493bd0ff493bd0f0000000000000000d026221a00000000000000000101000090d5f30d56170000050000005e010000e600000073000000000000008615420900000000c1866c7e0000000004000000ffffffff000000000000000000000000000000000000000000000000000000000000000000000000000000000000000000000000a5661a8b00000000ffffffffffffffff0400000000000000ffffffff000000000000000000000000190000000af56c09000000004c866c090000000004000000ffffffff00000000000000000000000000000000000000000000000000000000000000000000000000000000000000000000000019611a8b00000000ffffffffffffffff0400000000000000ffffffff00000000000000000000000000e0914401010000a896640258170000d0c3cc0f90c4cc0f06000000070000000100000000000000000000000000000000000000080000000000000100000000006097440060974406000000000000000000000000000000000000000000000000000000000000000000803f0000000002000000b894bd0fc494bd0fc494bd0f0000000000000000d026221a00000000000000000101000090d5f30d57170000060000005e010000e600000073000000000000002e1242090000000069816c7e0000000004000000ffffffff0000000000000000000000000000000000000000000000000000000000000000000000000000000000000000000000003d601a8b00000000ffffffffffffffff0400000000000000ffffffff00000000000000000000000019000000b2f36c0900000000f4806c090000000004000000ffffffff000000000000000000000000000000000000000000000000000000000000000000000000000000000000000000000000b1601a8b00000000ffffffffffffffff0400000000000000ffffffff00000000000000000000000000a0934401010000a89664025917000010facc0f50facc0f0700000007000000010000000000000000000000000000000000000008000000000000010000000000009a4400009a4407000000000000000000000000000000000000000000000000000000000000000000803f00000000020000008894bd0f9494bd0f9494bd0f0000000000000000d026221a00000000000000000101000090d5f30d58170000070000005e010000e60000007300000000000000561042090000000011836c7e0000000004000000ffffffff000000000000000000000000000000000000000000000000000000000000000000000000000000000000000000000000d5631a8b00000000ffffffffffffffff0400000000000000ffffffff00000000000000000000000019000000daf16c09000000009c826c090000000004000000ffffffff00000000000000000000000000000000000000000000000000000000000000000000000000000000000000000000000049621a8b00000000ffffffffffffffff0400000000000000ffffffff0000000000000000000000000040964401010000a89664025a1700005011cd0fd011cd0f0000000007000000010000000000000000000000000000000000000008000000000000010000000000c09c4400c09c4408000000000000000000000000000000000000000000000000000000000000000000803f0000000001000000a894bd0fb494bd0fb494bd0f0000000000000000d026221a00000000000000000101000090d5f30d591700000800000090010000090100008200000005000000fec66c0900000000b8bd2c090000000004000000ffffffff0000000000000000000000000000000000000000000000000000000000000000000000000000000000000000000000006d5d1a8b00000000ffffffffffffffff040000000e000000ffffffff00000000000000000000000000000000424e52090000000005bd6cfd0000000004000000ffffffff000000000000000000000000000000000000000000000000000000000000000000000000000000000000000000000000e15d1a8b00000000ffffffffffffffff0400000000000000ffffffff00000000000000000000000000e0984401010000a89664025b17000050c6cc0f90c6cc0f0600000007000000010000000000000000000000000000000000000008000000000000010000000000609f4400609f4409000000000000000000000000000000000000000000000000000000000000000000803f00000000010000005894bd0f6494bd0f6494bd0f0000000000000000d026221a00000000000000000101000090d5f30d5a1700000900000090010000090100008200000000000000664f52090000000021bc6cfd0000000004000000ffffffff000000000000000000000000000000000000000000000000000000000000000000000000000000000000000000000000055f1a8b00000000ffffffffffffffff0400000000000000ffffffff00000000000000000000000019000000eacc6c0900000000acbf6c090000000004000000ffffffff000000000000000000000000000000000000000000000000000000000000000000000000000000000000000000000000795f1a8b00000000ffffffffffffffff0400000000000000ffffffff00000000000000000000000000809b4401010000a89664025c17000050cbcc0f90cbcc0f000000000700000001000000000000000000000000000000000000000800000000000001000000000080a4440080a4440a000000000000000000000000000000000000000000000000000000000000000000803f00000000010000006894bd0f7494bd0f7494bd0f0000000000000000d026221a00000000000000000101000090d5f30d5b1700000a000000c20100002701000096000000000000008eed220900000000cabe6c780000000004000000ffffffff0000000000000000000000000000000000000000000000000000000000000000000000000000000000000000000000009d5e1a8b00000000ffffffffffffffff0400000000000000ffffffff0000000000000000000000001900000012cd6c090000000054be6c090000000004000000ffffffff00000000000000000000000000000000000000000000000000000000000000000000000000000000000000000000000011591a8b00000000ffffffffffffffff0400000000000000ffffffff00000000000000000000000000209e4401010000a89664025d1700001009cd0f5009cd0f0700000007000000010000000000000000000000000000000000000008000000000000010000000000a0a54400a0a5440b000000000000000000000000000000000000000000000000000000000000000000803f0000000001000000e894bd0ff494bd0ff494bd0f0000000000000000d026221a00000000000000000101000090d5f30d5c1700000b000000c201000027010000960000000000000036ea22090000000072b96c780000000004000000ffffffff00000000000000000000000000000000000000000000000000000000000000000000000000000000000000000000000035581a8b00000000ffffffffffffffff0400000000000000ffffffff00000000000000000000000019000000bacb6c0900000000fcb86c090000000004000000ffffffff000000000000000000000000000000000000000000000000000000000000000000000000000000000000000000000000a9581a8b00000000ffffffffffffffff0400000000000000ffffffff00000000000000000000000000c0a04401010000a89664025e170000d001cd0f1002cd0f000000000700000001000000000000000000000000000000000000000800000000000001000000000000ab440000ab440c000000000000000000000000000000000000000000000000000000000000000000803f0000000000000000c894bd0fd494bd0fd494bd0f0000000000000000d026221a00000000000000000101000090d5f30d5d1700000c000000c20100002701000096000000090000005eb06c090000000018bbac0a0000000004000000ffffffff000000000000000000000000000000000000000000000000000000000000000000000000000000000000000000000000cd5b1a8b00000000ffffffffffffffff0400000000000000ffffffff0000000000000000000000000000000022e822090000000066bb6c780000000004000000ffffffff000000000000000000000000000000000000000000000000000000000000000000000000000000000000000000000000415a1a8b00000000ffffffffffffffff0400000000000000ffffffff0000000000000000000000000000a64401010000a89664025f170000100ecd0f100fcd0f060000000700000001000000000000000000000000000000000000000800000000000001000000000060b0440060b0440d000000000000000000000000000000000000000000000000000000000000000000803f00000000000000007894bd0f8494bd0f8494bd0f0000000000000000d026221a00000000000000000101000090d5f30d5e1700000d000000f40100004a010000a500000000000000c60631090000000082b56ce70000000004000000ffffffff00000000000000000000000000000000000000000000000000000000000000000000000000000000000000000000000065551a8b00000000ffffffffffffffff0400000000000000ffffffff000000000000000000000000190000004ac66c09000000000cb56c090000000004000000ffffffff000000000000000000000000000000000000000000000000000000000000000000000000000000000000000000000000d9551a8b00000000ffffffffffffffff0400000000000000ffffffff0000000000000000000000000040ab4401010000a8966402601700005005cd0f5006cd0f0600000007000000010000000000000000000000000000000000000008000000000000010000000000c0b54400c0b5440e000000000000000000000000000000000000000000000000000000000000000000803f000000000000000088f2241e94f2241e94f2241e0000000000000000d026221a00000000000000000101000090d5f30d5f1700000e000000f40100004a010000a5000000000000006e073109000000002ab46ce70000000004000000ffffffff000000000000000000000000000000000000000000000000000000000000000000000000000000000000000000000000fd541a8b00000000ffffffffffffffff0400000000000000ffffffff00000000000000000000000019000000f2c46c0900000000b4b76c090000000004000000ffffffff00000000000000000000000000000000000000000000000000000000000000000000000000000000000000000000000071571a8b00000000ffffffffffffffff0400000000000000ffffffff0000000000000000000000000080b04401010000a89664026117000050c6cc0fd0c6cc0f070000000700000001000000000000000000000000000000000000000800000000000001000000000020bb440020bb440f000000000000000000000000000000000000000000000000000000000000000000803f0000000000000000f8f2241e04f3241e04f3241e0000000000000000d026221a00000000000000000101000090d5f30d601700000f000000260200006d010000b40000000400000096e56f0900000000d0b66c100000000004000000ffffffff00000000000000000000000000000000000000000000000000000000000000000000000000000000000000000000000095561a8b00000000ffffffffffffffff0400000000000000ffffffff000000000000000000000000000000001aa50109000000005fb66c620000000004000000ffffffff00000000000000000000000000000000000000000000000000000000000000000000000000000000000000000000000009511a8b00000000ffffffffffffffff0400000000000000ffffffff00000000000000000000000000a0b54401010000</t>
  </si>
  <si>
    <t>#200|BikeDef_Ducati_Supersport_S|4348454154454E47494E450300000050D2F52A00000000E8170000a89664026217000050cbcc0fd0cbcc0f0000000007000000010000000000000000000000000000000000000008000000000000010000000000c09d4400c09d4401000000000000000000000000000000000000000000000000000000000000000000803f0000000004000000c893bd0fd493bd0fd493bd0f00000000000000001027221a00000000000000000101000010d6f30dffffffff01000000fa000000a50000005500000000000000261c63090000000060cf6c740000000004000000ffffffff000000000000000000000000000000000000000000000000000000000000000000000000000000000000000000000000452e1a8b00000000ffffffffffffffff0400000000000000ffffffff00000000000000000000000019000000aabd6c0900000000ecce6c090000000004000000ffffffff000000000000000000000000000000000000000000000000000000000000000000000000000000000000000000000000b92e1a8b00000000ffffffffffffffff0400000000000000ffffffff00000000000000000000000000c09d4400010000a896640263170000d0c3cc0f10c4cc0f0000000007000000010000000000000000000000000000000000000008000000000000010000000000c0a24400c0a24402000000000000000000000000000000000000000000000000000000000000000000803f00000000040000000895bd0f1495bd0f1495bd0f00000000000000001027221a00000000000000000101000010d6f30d6217000002000000fa000000a500000055000000000000004e1a63090000000008c96c740000000004000000ffffffff000000000000000000000000000000000000000000000000000000000000000000000000000000000000000000000000dd291a8b00000000ffffffffffffffff0400000000000000ffffffff00000000000000000000000019000000d2bb6c090000000094c86c090000000004000000ffffffff00000000000000000000000000000000000000000000000000000000000000000000000000000000000000000000000051281a8b00000000ffffffffffffffff0400000000000000ffffffff00000000000000000000000000809f4400010000a89664026417000090c1cc0f10c2cc0f000000000700000001000000000000000000000000000000000000000800000000000001000000000080a4440080a44403000000000000000000000000000000000000000000000000000000000000000000803f00000000040000004894bd0f5494bd0f5494bd0f00000000000000001027221a00000000000000000101000010d6f30d63170000030000002c010000c80000006400000000000000f6f8730900000000b0cb6cf30000000004000000ffffffff000000000000000000000000000000000000000000000000000000000000000000000000000000000000000000000000752b1a8b00000000ffffffffffffffff0400000000000000ffffffff000000000000000000000000190000007ab86c09000000003ccb6c090000000004000000ffffffff000000000000000000000000000000000000000000000000000000000000000000000000000000000000000000000000e92b1a8b00000000ffffffffffffffff0400000000000000ffffffff0000000000000000000000000040a14401010000a896640265170000d001cd0f1002cd0f000000000700000001000000000000000000000000000000000000000800000000000001000000000040a6440040a64404000000000000000000000000000000000000000000000000000000000000000000803f00000000020000001895bd0f2495bd0f2495bd0f00000000000000001027221a00000000000000000101000010d6f30d64170000040000002c010000c800000064000000050000001eb16c090000000058ca2c090000000004000000ffffffff0000000000000000000000000000000000000000000000000000000000000000000000000000000000000000000000000d251a8b00000000ffffffffffffffff0400000001000000ffffffff00000000000000000000000000000000e2f6730900000000a4c56cf30000000004000000ffffffff00000000000000000000000000000000000000000000000000000000000000000000000000000000000000000000000081251a8b00000000ffffffffffffffff0400000000000000ffffffff0000000000000000000000000000a34401010000a8966402661700005005cd0fd005cd0f060000000700000001000000000000000000000000000000000000000800000000000001000000000060ab440060ab4405000000000000000000000000000000000000000000000000000000000000000000803f00000000020000002894bd0f3494bd0f3494bd0f00000000000000001027221a00000000000000000101000010d6f30d65170000050000005e010000e600000073000000000000008657420900000000c1c46c7e0000000004000000ffffffff000000000000000000000000000000000000000000000000000000000000000000000000000000000000000000000000a5241a8b00000000ffffffffffffffff0400000000000000ffffffff000000000000000000000000190000000ab76c09000000004cc46c090000000004000000ffffffff00000000000000000000000000000000000000000000000000000000000000000000000000000000000000000000000019271a8b00000000ffffffffffffffff0400000000000000ffffffff00000000000000000000000000c0a44401010000a89664026717000050f3cc0f90f3cc0f070000000700000001000000000000000000000000000000000000000800000000000001000000000060aa440060aa4406000000000000000000000000000000000000000000000000000000000000000000803f00000000020000000896bd0f1496bd0f1496bd0f00000000000000001027221a00000000000000000101000010d6f30d66170000060000005e010000e600000073000000000000002e5442090000000069c76c7e0000000004000000ffffffff0000000000000000000000000000000000000000000000000000000000000000000000000000000000000000000000003d261a8b00000000ffffffffffffffff0400000000000000ffffffff00000000000000000000000019000000b2b56c0900000000f4c66c090000000004000000ffffffff000000000000000000000000000000000000000000000000000000000000000000000000000000000000000000000000b1261a8b00000000ffffffffffffffff0400000000000000ffffffff0000000000000000000000000040a64401010000a896640268170000100ecd0fd00ecd0f0000000007000000010000000000000000000000000000000000000008000000000000010000000000e0ac4400e0ac4407000000000000000000000000000000000000000000000000000000000000000000803f0000000002000000b895bd0fc495bd0fc495bd0f00000000000000001027221a00000000000000000101000010d6f30d671700000700000090010000090100008200000000000000563252090000000011c16cfd0000000004000000ffffffff000000000000000000000000000000000000000000000000000000000000000000000000000000000000000000000000d5211a8b00000000ffffffffffffffff0400000000000000ffffffff00000000000000000000000019000000dab36c09000000009cc06c090000000004000000ffffffff00000000000000000000000000000000000000000000000000000000000000000000000000000000000000000000000049201a8b00000000ffffffffffffffff0400000000000000ffffffff00000000000000000000000000a0a84401010000a896640269170000d0facc0f90fbcc0f070000000700000001000000000000000000000000000000000000000800000000000001000000000040af440040af4408000000000000000000000000000000000000000000000000000000000000000000803f00000000010000006895bd0f7495bd0f7495bd0f00000000000000001027221a00000000000000000101000010d6f30d681700000800000090010000090100008200000005000000feb86c0900000000b8c32c090000000004000000ffffffff0000000000000000000000000000000000000000000000000000000000000000000000000000000000000000000000006d231a8b00000000ffffffffffffffff040000000e000000ffffffff00000000000000000000000000000000423052090000000005c36cfd0000000004000000ffffffff000000000000000000000000000000000000000000000000000000000000000000000000000000000000000000000000e1231a8b00000000ffffffffffffffff0400000000000000ffffffff0000000000000000000000000000ab4401010000a89664026a17000010cecc0f50cecc0f0000000007000000010000000000000000000000000000000000000008000000000000010000000000c0b14400c0b14409000000000000000000000000000000000000000000000000000000000000000000803f0000000001000000c895bd0fd495bd0fd495bd0f00000000000000001027221a00000000000000000101000010d6f30d6917000009000000c2010000270100009600000000000000669122090000000022c26c780000000004000000ffffffff000000000000000000000000000000000000000000000000000000000000000000000000000000000000000000000000051d1a8b00000000ffffffffffffffff0400000000000000ffffffff00000000000000000000000019000000ea8e6c0900000000acfd6c090000000004000000ffffffff000000000000000000000000000000000000000000000000000000000000000000000000000000000000000000000000791d1a8b00000000ffffffffffffffff0400000000000000ffffffff0000000000000000000000000060ad4401010000a89664026b170000d001cd0f5002cd0f0600000007000000010000000000000000000000000000000000000008000000000000010000000000c0b64400c0b6440a000000000000000000000000000000000000000000000000000000000000000000803f00000000010000009895bd0fa495bd0fa495bd0f00000000000000001027221a00000000000000000101000010d6f30d6a1700000a000000c20100002701000096000000000000008eaf220900000000cafc6c780000000004000000ffffffff0000000000000000000000000000000000000000000000000000000000000000000000000000000000000000000000009d1c1a8b00000000ffffffffffffffff0400000000000000ffffffff00000000000000000000000019000000128f6c090000000054fc6c090000000004000000ffffffff000000000000000000000000000000000000000000000000000000000000000000000000000000000000000000000000111f1a8b00000000ffffffffffffffff0400000000000000ffffffff00000000000000000000000000c0af4401010000a89664026c1700005011cd0f9011cd0f0700000007000000010000000000000000000000000000000000000008000000000000010000000000a0b74400a0b7440b000000000000000000000000000000000000000000000000000000000000000000803f0000000001000000d895bd0fe495bd0fe495bd0f00000000000000001027221a00000000000000000101000010d6f30d6b1700000b000000f40100004a010000a500000000000000364c31090000000072ff6ce70000000004000000ffffffff000000000000000000000000000000000000000000000000000000000000000000000000000000000000000000000000351e1a8b00000000ffffffffffffffff0400000000000000ffffffff00000000000000000000000019000000ba8d6c0900000000fcfe6c090000000004000000ffffffff000000000000000000000000000000000000000000000000000000000000000000000000000000000000000000000000a91e1a8b00000000ffffffffffffffff0400000000000000ffffffff0000000000000000000000000040b24401010000a89664026d17000010facc0f90facc0f000000000700000001000000000000000000000000000000000000000800000000000001000000000080bc440080bc440c000000000000000000000000000000000000000000000000000000000000000000803f00000000000000005895bd0f6495bd0f6495bd0f00000000000000001027221a00000000000000000101000010d6f30d6c1700000c000000f40100004a010000a5000000090000005ef26c090000000018f9ac0a0000000004000000ffffffff000000000000000000000000000000000000000000000000000000000000000000000000000000000000000000000000cd191a8b00000000ffffffffffffffff0400000000000000ffffffff00000000000000000000000000000000224a31090000000066f96ce70000000004000000ffffffff00000000000000000000000000000000000000000000000000000000000000000000000000000000000000000000000041181a8b00000000ffffffffffffffff0400000000000000ffffffff0000000000000000000000000000b74401010000a89664026e17000050cbcc0f90cbcc0f060000000700000001000000000000000000000000000000000000000800000000000001000000000060c1440060c1440d000000000000000000000000000000000000000000000000000000000000000000803f00000000000000007895bd0f8495bd0f8495bd0f00000000000000001027221a00000000000000000101000010d6f30d6d1700000d000000260200006d010000b400000000000000c6e801090000000083fb6c620000000004000000ffffffff000000000000000000000000000000000000000000000000000000000000000000000000000000000000000000000000651b1a8b00000000ffffffffffffffff0400000000000000ffffffff000000000000000000000000190000004a886c09000000000cfb6c090000000004000000ffffffff000000000000000000000000000000000000000000000000000000000000000000000000000000000000000000000000d91b1a8b00000000ffffffffffffffff0400000000000000ffffffff00000000000000000000000000c0bb4401010000a89664026f1700001009cd0f5009cd0f070000000700000001000000000000000000000000000000000000000800000000000001000000000040c6440040c6440e000000000000000000000000000000000000000000000000000000000000000000803f000000000000000028f3241e34f3241e34f3241e00000000000000001027221a00000000000000000101000010d6f30d6e1700000e000000260200006d010000b4000000000000006ee90109000000002bfa6c620000000004000000ffffffff000000000000000000000000000000000000000000000000000000000000000000000000000000000000000000000000fd1a1a8b00000000ffffffffffffffff0400000000000000ffffffff00000000000000000000000019000000f2866c0900000000b4f56c090000000004000000ffffffff00000000000000000000000000000000000000000000000000000000000000000000000000000000000000000000000071151a8b00000000ffffffffffffffff0400000000000000ffffffff0000000000000000000000000080c04401010000a89664027017000010ffcc0f90ffcc0f060000000700000001000000000000000000000000000000000000000800000000000001000000000040cb440040cb440f000000000000000000000000000000000000000000000000000000000000000000803f00000000000000000883bd0f1483bd0f1483bd0f00000000000000001027221a00000000000000000101000010d6f30d6f1700000f000000580200008b010000c80000000400000096a76f0900000000d0f46c100000000004000000ffffffff00000000000000000000000000000000000000000000000000000000000000000000000000000000000000000000000095141a8b00000000ffffffffffffffff0400000000000000ffffffff000000000000000000000000000000001a871109000000005ff46ce10000000004000000ffffffff00000000000000000000000000000000000000000000000000000000000000000000000000000000000000000000000009171a8b00000000ffffffffffffffff0400000000000000ffffffff0000000000000000000000000060c54401010000</t>
  </si>
  <si>
    <t>#201|BikeDef_Suzuki_Hayabusa|4348454154454E47494E450300000050F1F52A00000000E8170000a89664027117000050c6cc0f90c6cc0f0000000007000000010000000000000000000000000000000000000008000000000000010000000000a0a74400a0a74401000000000000000000000000000000000000000000000000000000000000000000803f00000000040000003894bd0f4494bd0f4494bd0f0000000000000000d025221a00000000000000000101000010ecf30dffffffff01000000fa000000a50000005500000000000000263f63090000000060ec6c740000000004000000ffffffff000000000000000000000000000000000000000000000000000000000000000000000000000000000000000000000000450f1a8b00000000ffffffffffffffff0400000000000000ffffffff00000000000000000000000019000000aa9c6c0900000000ecef6c090000000004000000ffffffff000000000000000000000000000000000000000000000000000000000000000000000000000000000000000000000000b90f1a8b00000000ffffffffffffffff0400000000000000ffffffff00000000000000000000000000a0a74400010000a896640272170000d0facc0f50fccc0f000000000700000001000000000000000000000000000000000000000800000000000001000000000000ad440000ad4402000000000000000000000000000000000000000000000000000000000000000000803f0000000004000000e895bd0ff495bd0ff495bd0f0000000000000000d025221a00000000000000000101000010ecf30d71170000020000002c010000c800000064000000000000004edd73090000000008ee6cf30000000004000000ffffffff000000000000000000000000000000000000000000000000000000000000000000000000000000000000000000000000dd0e1a8b00000000ffffffffffffffff0400000000000000ffffffff00000000000000000000000019000000d29a6c090000000094e96c090000000004000000ffffffff00000000000000000000000000000000000000000000000000000000000000000000000000000000000000000000000051091a8b00000000ffffffffffffffff0400000000000000ffffffff00000000000000000000000000a0a94400010000a89664027317000010cecc0f90cecc0f000000000700000001000000000000000000000000000000000000000800000000000001000000000000af440000af4403000000000000000000000000000000000000000000000000000000000000000000803f0000000004000000f895bd0f0496bd0f0496bd0f0000000000000000d025221a00000000000000000101000010ecf30d72170000030000005e010000e60000007300000000000000f67b420900000000b1e86c7e0000000004000000ffffffff00000000000000000000000000000000000000000000000000000000000000000000000000000000000000000000000075081a8b00000000ffffffffffffffff0400000000000000ffffffff000000000000000000000000190000007a9b6c09000000003ce86c090000000004000000ffffffff000000000000000000000000000000000000000000000000000000000000000000000000000000000000000000000000e9081a8b00000000ffffffffffffffff0400000000000000ffffffff00000000000000000000000000a0ab4401010000a89664027417000010ffcc0f50ffcc0f000000000700000001000000000000000000000000000000000000000800000000000001000000000020b1440020b14404000000000000000000000000000000000000000000000000000000000000000000803f00000000020000001896bd0f2496bd0f2496bd0f0000000000000000d025221a00000000000000000101000010ecf30d7317000004000000900100000901000082000000050000001e906c090000000058eb2c090000000004000000ffffffff0000000000000000000000000000000000000000000000000000000000000000000000000000000000000000000000000d0a1a8b00000000ffffffffffffffff0400000001000000ffffffff00000000000000000000000000000000e219520900000000a5ea6cfd0000000004000000ffffffff000000000000000000000000000000000000000000000000000000000000000000000000000000000000000000000000810a1a8b00000000ffffffffffffffff0400000000000000ffffffff00000000000000000000000000a0ad4401010000a89664027517000010f6cc0fd0f6cc0f0000000007000000010000000000000000000000000000000000000008000000000000010000000000a0b64400a0b64405000000000000000000000000000000000000000000000000000000000000000000803f00000000020000003895bd0f4495bd0f4495bd0f0000000000000000d025221a00000000000000000101000010ecf30d7417000005000000c201000027010000960000000000000086b6220900000000c2e56c780000000004000000ffffffff000000000000000000000000000000000000000000000000000000000000000000000000000000000000000000000000a5051a8b00000000ffffffffffffffff0400000000000000ffffffff000000000000000000000000190000000a966c09000000004ce56c090000000004000000ffffffff00000000000000000000000000000000000000000000000000000000000000000000000000000000000000000000000019041a8b00000000ffffffffffffffff0400000000000000ffffffff00000000000000000000000000a0af4401010000a8966402761700005011cd0fd011cd0f060000000700000001000000000000000000000000000000000000000800000000000001000000000040b6440040b64406000000000000000000000000000000000000000000000000000000000000000000803f0000000002000000b896bd0fc496bd0fc496bd0f0000000000000000d025221a00000000000000000101000010ecf30d7517000006000000f40100004a010000a5000000000000002e573109000000006ae46ce70000000004000000ffffffff0000000000000000000000000000000000000000000000000000000000000000000000000000000000000000000000003d071a8b00000000ffffffffffffffff0400000000000000ffffffff00000000000000000000000019000000b2946c0900000000f4e76c090000000004000000ffffffff000000000000000000000000000000000000000000000000000000000000000000000000000000000000000000000000b1071a8b00000000ffffffffffffffff0400000000000000ffffffff00000000000000000000000000c0b14401010000a89664027717000050cbcc0f90cbcc0f070000000700000001000000000000000000000000000000000000000800000000000001000000000020b9440020b94407000000000000000000000000000000000000000000000000000000000000000000803f00000000020000003896bd0f4496bd0f4496bd0f0000000000000000d025221a00000000000000000101000010ecf30d7617000007000000260200006d010000b40000000000000056f501090000000013e66c620000000004000000ffffffff000000000000000000000000000000000000000000000000000000000000000000000000000000000000000000000000d5061a8b00000000ffffffffffffffff0400000000000000ffffffff00000000000000000000000019000000da926c09000000009ce16c090000000004000000ffffffff00000000000000000000000000000000000000000000000000000000000000000000000000000000000000000000000049011a8b00000000ffffffffffffffff0400000000000000ffffffff00000000000000000000000000a0b44401010000a89664027817000010facc0f50facc0f000000000700000001000000000000000000000000000000000000000800000000000001000000000020bc440020bc4408000000000000000000000000000000000000000000000000000000000000000000803f00000000010000007896bd0f8496bd0f8496bd0f0000000000000000d025221a00000000000000000101000010ecf30d7717000008000000580200008b010000c800000005000000fe9b6c0900000000b8e02c090000000004000000ffffffff0000000000000000000000000000000000000000000000000000000000000000000000000000000000000000000000006d001a8b00000000ffffffffffffffff040000000e000000ffffffff00000000000000000000000000000000429311090000000007e06ce10000000004000000ffffffff000000000000000000000000000000000000000000000000000000000000000000000000000000000000000000000000e1001a8b00000000ffffffffffffffff0400000000000000ffffffff0000000000000000000000000080b74401010000a8966402791700005005cd0f9005cd0f070000000700000001000000000000000000000000000000000000000800000000000001000000000000bf440000bf4409000000000000000000000000000000000000000000000000000000000000000000803f00000000010000000897bd0f1497bd0f1497bd0f0000000000000000d025221a00000000000000000101000010ecf30d78170000090000008a020000ae010000d7000000000000006630e0090000000024e36c6c0000000004000000ffffffff00000000000000000000000000000000000000000000000000000000000000000000000000000000000000000000000005021a8b00000000ffffffffffffffff0400000000000000ffffffff00000000000000000000000019000000ea916c0900000000ace26c090000000004000000ffffffff00000000000000000000000000000000000000000000000000000000000000000000000000000000000000000000000079021a8b00000000ffffffffffffffff0400000000000000ffffffff0000000000000000000000000060ba4401010000a89664027a170000100ecd0f900ecd0f0600000007000000010000000000000000000000000000000000000008000000000000010000000000e0c44400e0c4440a000000000000000000000000000000000000000000000000000000000000000000803f0000000001000000c896bd0fd496bd0fd496bd0f0000000000000000d025221a00000000000000000101000010ecf30d791700000a000000bc020000cc010000e6000000000000008e2ef30900000000cc1d6feb0000000004000000ffffffff0000000000000000000000000000000000000000000000000000000000000000000000000000000000000000000000009dfd198b00000000ffffffffffffffff0400000000000000ffffffff00000000000000000000000019000000126e6f0900000000541d6f090000000004000000ffffffff00000000000000000000000000000000000000000000000000000000000000000000000000000000000000000000000011fc198b00000000ffffffffffffffff0400000000000000ffffffff0000000000000000000000000040bd4401010000a89664027b17000010c9cc0f90c9cc0f000000000700000001000000000000000000000000000000000000000800000000000001000000000000c6440000c6440b000000000000000000000000000000000000000000000000000000000000000000803f0000000001000000d896bd0fe496bd0fe496bd0f0000000000000000d025221a00000000000000000101000010ecf30d7a1700000b000000ee020000ef010000fa00000000000000368fc40900000000751c6f560000000004000000ffffffff00000000000000000000000000000000000000000000000000000000000000000000000000000000000000000000000035ff198b00000000ffffffffffffffff0400000000000000ffffffff00000000000000000000000019000000ba6c6f0900000000fc1f6f090000000004000000ffffffff000000000000000000000000000000000000000000000000000000000000000000000000000000000000000000000000a9ff198b00000000ffffffffffffffff0400000000000000ffffffff0000000000000000000000000040c04401010000a89664027c17000090c1cc0fd0c1cc0f0000000007000000010000000000000000000000000000000000000008000000000000010000000000a0cb4400a0cb440c000000000000000000000000000000000000000000000000000000000000000000803f00000000000000008896bd0f9496bd0f9496bd0f0000000000000000d025221a00000000000000000101000010ecf30d7b1700000c000000200300001202000009010000090000005e9d6f0900000000181eef0e0000000004000000ffffffff000000000000000000000000000000000000000000000000000000000000000000000000000000000000000000000000cdfe198b00000000ffffffffffffffff0400000000000000ffffffff0000000000000000000000000000000022edd40900000000611e6fd50000000004000000ffffffff00000000000000000000000000000000000000000000000000000000000000000000000000000000000000000000000041f9198b00000000ffffffffffffffff0400000000000000ffffffff00000000000000000000000000c0c54401010000a89664027d170000d0c3cc0f10c4cc0f070000000700000001000000000000000000000000000000000000000800000000000001000000000060d1440060d1440d000000000000000000000000000000000000000000000000000000000000000000803f00000000000000006896bd0f7496bd0f7496bd0f0000000000000000d025221a00000000000000000101000010ecf30d7c1700000d00000052030000300200001801000000000000c64ba4090000000086186f500000000004000000ffffffff00000000000000000000000000000000000000000000000000000000000000000000000000000000000000000000000065f8198b00000000ffffffffffffffff0400000000000000ffffffff000000000000000000000000190000004a6b6f09000000000c186f090000000004000000ffffffff000000000000000000000000000000000000000000000000000000000000000000000000000000000000000000000000d9f8198b00000000ffffffffffffffff0400000000000000ffffffff0000000000000000000000000040cb4401010000a89664027e17000050f7cc0fd0f7cc0f060000000700000001000000000000000000000000000000000000000800000000000001000000000000d7440000d7440e000000000000000000000000000000000000000000000000000000000000000000803f00000000000000003882bd0f4482bd0f4482bd0f0000000000000000d025221a00000000000000000101000010ecf30d7d1700000e000000840300005302000027010000000000006ea8b509000000002e1b6fdf0000000004000000ffffffff000000000000000000000000000000000000000000000000000000000000000000000000000000000000000000000000fdfb198b00000000ffffffffffffffff0400000000000000ffffffff00000000000000000000000019000000f2696f0900000000b41a6f090000000004000000ffffffff00000000000000000000000000000000000000000000000000000000000000000000000000000000000000000000000071fa198b00000000ffffffffffffffff0400000000000000ffffffff00000000000000000000000000c0d04401010000a89664027f17000050f3cc0f90f3cc0f0600000007000000010000000000000000000000000000000000000008000000000000010000000000a0dc4400a0dc440f000000000000000000000000000000000000000000000000000000000000000000803f00000000000000008883bd0f9483bd0f9483bd0f0000000000000000d025221a00000000000000000101000010ecf30d7e1700000f000000b6030000710200003b0100000400000096466c0900000000d0156f100000000004000000ffffffff00000000000000000000000000000000000000000000000000000000000000000000000000000000000000000000000095f5198b00000000ffffffffffffffff0400000000000000ffffffff000000000000000000000000000000001a068509000000005b156f5a0000000004000000ffffffff00000000000000000000000000000000000000000000000000000000000000000000000000000000000000000000000009f4198b00000000ffffffffffffffff0400000000000000ffffffff0000000000000000000000000040d64401010000</t>
  </si>
  <si>
    <t>#202|CarDef_Mercedes_SLR722_McLaren|4348454154454E47494E4503000000504EF62A00000000E8170000a896640280170000100ecd0fd00ecd0f000000000700000001000000000000000000000000000000000000000800000000000001000000000040b9440040b94401000000000000000000000000000000000000000000000000000000000000000000803f00000000040000004895bd0f5495bd0f5495bd0f00000000000000009026221a000000000000000001010000f8f5e706ffffffff010000005e010000e6000000730000000000000026c041090000000061536f7e0000000004000000ffffffff00000000000000000000000000000000000000000000000000000000000000000000000000000000000000000000000045b2198b00000000ffffffffffffffff0400000000000000ffffffff00000000000000000000000019000000aa216f0900000000ec526f090000000004000000ffffffff000000000000000000000000000000000000000000000000000000000000000000000000000000000000000000000000b9b2198b00000000ffffffffffffffff0400000000000000ffffffff0000000000000000000000000040b94400000000a896640281170000d0c3cc0f50c4cc0f0000000007000000010000000000000000000000000000000000000008000000000000010000000000a0be4400a0be4402000000000000000000000000000000000000000000000000000000000000000000803f00000000040000009896bd0fa496bd0fa496bd0f00000000000000009026221a000000000000000001010000f8f5e7068017000002000000c20100002701000096000000000000004e1e2109000000000a4d6f780000000004000000ffffffff000000000000000000000000000000000000000000000000000000000000000000000000000000000000000000000000ddad198b00000000ffffffffffffffff0400000000000000ffffffff00000000000000000000000019000000d23f6f0900000000944c6f090000000004000000ffffffff00000000000000000000000000000000000000000000000000000000000000000000000000000000000000000000000051ac198b00000000ffffffffffffffff0400000000000000ffffffff00000000000000000000000000e0ba4400000000a89664028217000010c9cc0f50c9cc0f000000000700000001000000000000000000000000000000000000000800000000000001000000000040c0440040c04403000000000000000000000000000000000000000000000000000000000000000000803f00000000040000004896bd0f5496bd0f5496bd0f00000000000000009026221a000000000000000001010000f8f5e7068117000003000000580200008b010000c800000000000000f63c120900000000b34f6fe10000000004000000ffffffff00000000000000000000000000000000000000000000000000000000000000000000000000000000000000000000000075af198b00000000ffffffffffffffff0400000000000000ffffffff000000000000000000000000190000007a3c6f09000000003c4f6f090000000004000000ffffffff000000000000000000000000000000000000000000000000000000000000000000000000000000000000000000000000e9af198b00000000ffffffffffffffff0400000000000000ffffffff0000000000000000000000000080bc4401000000a89664028317000050c6cc0fd0c6cc0f0000000007000000010000000000000000000000000000000000000008000000000000010000000000e0c14400e0c14404000000000000000000000000000000000000000000000000000000000000000000803f00000000020000005896bd0f6496bd0f6496bd0f00000000000000009026221a000000000000000001010000f8f5e7068217000004000000bc020000cc010000e6000000050000001e356f0900000000584e2f090000000004000000ffffffff0000000000000000000000000000000000000000000000000000000000000000000000000000000000000000000000000da9198b00000000ffffffffffffffff0400000001000000ffffffff00000000000000000000000000000000e27af30900000000a0496feb0000000004000000ffffffff00000000000000000000000000000000000000000000000000000000000000000000000000000000000000000000000081a9198b00000000ffffffffffffffff0400000000000000ffffffff0000000000000000000000000020be4401000000a8966402841700001009cd0f5009cd0f070000000700000001000000000000000000000000000000000000000800000000000001000000000060c7440060c74405000000000000000000000000000000000000000000000000000000000000000000803f0000000002000000a896bd0fb496bd0fb496bd0f00000000000000009026221a000000000000000001010000f8f5e70683170000050000002003000012020000090100000000000086bbd40900000000c5486fd50000000004000000ffffffff000000000000000000000000000000000000000000000000000000000000000000000000000000000000000000000000a5a8198b00000000ffffffffffffffff0400000000000000ffffffff000000000000000000000000190000000a3b6f09000000004c486f090000000004000000ffffffff00000000000000000000000000000000000000000000000000000000000000000000000000000000000000000000000019ab198b00000000ffffffffffffffff0400000000000000ffffffff00000000000000000000000000c0bf4401000000a8966402851700005005cd0f1006cd0f060000000700000001000000000000000000000000000000000000000800000000000001000000000000c6440000c64406000000000000000000000000000000000000000000000000000000000000000000803f000000000200000098bcbd0fa4bcbd0fa4bcbd0f00000000000000009026221a000000000000000001010000f8f5e7068417000006000000b6030000710200003b010000000000002e588509000000006f4b6f5a0000000004000000ffffffff0000000000000000000000000000000000000000000000000000000000000000000000000000000000000000000000003daa198b00000000ffffffffffffffff0400000000000000ffffffff00000000000000000000000019000000b2396f0900000000f44a6f090000000004000000ffffffff000000000000000000000000000000000000000000000000000000000000000000000000000000000000000000000000b1aa198b00000000ffffffffffffffff0400000000000000ffffffff0000000000000000000000000020c14401000000a89664028717000010f6cc0f90f6cc0f000000000700000001000000000000000000000000000000000000000800000000000001000000000040c8440040c84407000000000000000000000000000000000000000000000000000000000000000000803f000000000200000078bdbd0f84bdbd0f84bdbd0f00000000000000009026221a000000000000000001010000f8f5e70685170000070000001a040000b70200005901000000000000569666080000000018456f440000000004000000ffffffff000000000000000000000000000000000000000000000000000000000000000000000000000000000000000000000000d5a5198b00000000ffffffffffffffff0400000000000000ffffffff00000000000000000000000019000000da376f09000000009c446f090000000004000000ffffffff00000000000000000000000000000000000000000000000000000000000000000000000000000000000000000000000049a4198b00000000ffffffffffffffff0400000000000000ffffffff0000000000000000000000000060c34401000000a8966402881700005011cd0f9011cd0f0600000007000000010000000000000000000000000000000000000008000000000000010000000000a0ca4400a0ca4408000000000000000000000000000000000000000000000000000000000000000000803f000000000100000008bebd0f14bebd0f14bebd0f00000000000000009026221a000000000000000001010000f8f5e7068717000008000000b0040000160300008b01000005000000fe3c6f0900000000b8472f090000000004000000ffffffff0000000000000000000000000000000000000000000000000000000000000000000000000000000000000000000000006da7198b00000000ffffffffffffffff040000000e000000ffffffff0000000000000000000000000000000042b45708000000000d476fcd0000000004000000ffffffff000000000000000000000000000000000000000000000000000000000000000000000000000000000000000000000000e1a7198b00000000ffffffffffffffff0400000000000000ffffffff00000000000000000000000000a0c54401000000a89664028917000050f3cc0fd0f3cc0f0000000007000000010000000000000000000000000000000000000008000000000000010000000000e0cc4400e0cc4409000000000000000000000000000000000000000000000000000000000000000000803f0000000001000000c8bdbd0fd4bdbd0fd4bdbd0f00000000000000009026221a000000000000000001010000f8f5e7068817000009000000140500005c030000ae0100000000000066f53808000000002a466fb70000000004000000ffffffff00000000000000000000000000000000000000000000000000000000000000000000000000000000000000000000000005a1198b00000000ffffffffffffffff0400000000000000ffffffff00000000000000000000000019000000ea326f0900000000ac416f090000000004000000ffffffff00000000000000000000000000000000000000000000000000000000000000000000000000000000000000000000000079a1198b00000000ffffffffffffffff0400000000000000ffffffff00000000000000000000000000e0c74401000000a89664028a170000d001cd0f1002cd0f070000000700000001000000000000000000000000000000000000000800000000000001000000000040d2440040d2440a000000000000000000000000000000000000000000000000000000000000000000803f0000000001000000b8bdbd0fc4bdbd0fc4bdbd0f00000000000000009026221a000000000000000001010000f8f5e706891700000a000000780500009d030000cc010000000000008e33180800000000c3406fb10000000004000000ffffffff0000000000000000000000000000000000000000000000000000000000000000000000000000000000000000000000009da0198b00000000ffffffffffffffff0400000000000000ffffffff0000000000000000000000001900000012336f090000000054406f090000000004000000ffffffff00000000000000000000000000000000000000000000000000000000000000000000000000000000000000000000000011a3198b00000000ffffffffffffffff0400000000000000ffffffff0000000000000000000000000020ca4401000000a89664028b17000090c1cc0fd0c1cc0f060000000700000001000000000000000000000000000000000000000800000000000001000000000060d2440060d2440b000000000000000000000000000000000000000000000000000000000000000000803f000000000100000088bdbd0f94bdbd0f94bdbd0f00000000000000009026221a000000000000000001010000f8f5e7068a1700000b0000000e06000001040000fe0100000000000036d0ca08000000007d436f260000000004000000ffffffff00000000000000000000000000000000000000000000000000000000000000000000000000000000000000000000000035a2198b00000000ffffffffffffffff0400000000000000ffffffff00000000000000000000000019000000ba316f0900000000fc426f090000000004000000ffffffff000000000000000000000000000000000000000000000000000000000000000000000000000000000000000000000000a9a2198b00000000ffffffffffffffff0400000000000000ffffffff0000000000000000000000000040cc4401000000a89664028c17000050cbcc0fd0cbcc0f0700000007000000010000000000000000000000000000000000000008000000000000010000000000e0d64400e0d6440c000000000000000000000000000000000000000000000000000000000000000000803f000000000000000038bdbd0f44bdbd0f44bdbd0f00000000000000009026221a000000000000000001010000f8f5e7068b1700000c000000720600004204000021020000090000005e966c0900000000187daf150000000004000000ffffffff000000000000000000000000000000000000000000000000000000000000000000000000000000000000000000000000cd9d198b00000000ffffffffffffffff0400000000000000ffffffff00000000000000000000000000000000222eaa08000000006a7d6f200000000004000000ffffffff000000000000000000000000000000000000000000000000000000000000000000000000000000000000000000000000419c198b00000000ffffffffffffffff0400000000000000ffffffff00000000000000000000000000a0d04401000000a89664028d170000100ecd0f900ecd0f000000000700000001000000000000000000000000000000000000000800000000000001000000000060db440060db440d000000000000000000000000000000000000000000000000000000000000000000803f0000000000000000e8bdbd0ff4bdbd0ff4bdbd0f00000000000000009026221a000000000000000001010000f8f5e7068c1700000d00000008070000a60400005302000000000000c60c9b08000000008f7f6fa90000000004000000ffffffff000000000000000000000000000000000000000000000000000000000000000000000000000000000000000000000000659f198b00000000ffffffffffffffff0400000000000000ffffffff000000000000000000000000190000004a0c6f09000000000c7f6f090000000004000000ffffffff000000000000000000000000000000000000000000000000000000000000000000000000000000000000000000000000d99f198b00000000ffffffffffffffff0400000000000000ffffffff0000000000000000000000000000d54401000000a89664028e17000010ffcc0f50ffcc0f0700000007000000010000000000000000000000000000000000000008000000000000010000000000e0df4400e0df440e000000000000000000000000000000000000000000000000000000000000000000803f00000000000000009883bd0fa483bd0fa483bd0f00000000000000009026221a000000000000000001010000f8f5e7068d1700000e0000006c070000e704000071020000000000006e4d7c0b00000000387e6f930000000004000000ffffffff000000000000000000000000000000000000000000000000000000000000000000000000000000000000000000000000fd9e198b00000000ffffffffffffffff0400000000000000ffffffff00000000000000000000000019000000f20a6f0900000000b4796f090000000004000000ffffffff0000000000000000000000000000000000000000000000000000000000000000000000000000000000000000000000007199198b00000000ffffffffffffffff0400000000000000ffffffff0000000000000000000000000060d94401000000a89664028f17000010cecc0fd0cecc0f060000000700000001000000000000000000000000000000000000000800000000000001000000000040e4440040e4440f000000000000000000000000000000000000000000000000000000000000000000803f00000000000000009894bd0fa494bd0fa494bd0f00000000000000009026221a000000000000000001010000f8f5e7068e1700000f000000d0070000280500009402000004000000962b6c0900000000d0786f100000000004000000ffffffff0000000000000000000000000000000000000000000000000000000000000000000000000000000000000000000000009598198b00000000ffffffffffffffff0400000000000000ffffffff000000000000000000000000000000001a8b5d0b000000004d786f9d0000000004000000ffffffff000000000000000000000000000000000000000000000000000000000000000000000000000000000000000000000000099b198b00000000ffffffffffffffff0400000000000000ffffffff00000000000000000000000000a0dd4401000000</t>
  </si>
  <si>
    <t>#203|BikeDef_Kawasaki_Z800|4348454154454E47494E4503000000502FF62A00000000E8170000a89664029017000010c9cc0f50c9cc0f00000000070000000100000000000000000000000000000000000000080000000000000100000000008041440080414401000000000000000000000000000000000000000000000000000000000000000000803f00000000040000002896bd0f3496bd0f3496bd0f0000000000000000102c221a00000000000000000101000010d8f30dffffffff01000000fa000000a5000000550000000000000026e160090000000060326f740000000004000000ffffffff00000000000000000000000000000000000000000000000000000000000000000000000000000000000000000000000045cd198b00000000ffffffffffffffff0400000000000000ffffffff00000000000000000000000019000000aa5e6f0900000000ec2d6f090000000004000000ffffffff000000000000000000000000000000000000000000000000000000000000000000000000000000000000000000000000b9cd198b00000000ffffffffffffffff0400000000000000ffffffff0000000000000000000000000080414400000000a896640291170000d001cd0f1002cd0f0000000007000000010000000000000000000000000000000000000008000000000000010000000000004a4400004a4402000000000000000000000000000000000000000000000000000000000000000000803f000000000400000078bcbd0f84bcbd0f84bcbd0f0000000000000000102c221a00000000000000000101000010d8f30d9017000002000000fa000000a500000055000000000000004eff600900000000082c6f740000000004000000ffffffff000000000000000000000000000000000000000000000000000000000000000000000000000000000000000000000000ddcc198b00000000ffffffffffffffff0400000000000000ffffffff00000000000000000000000019000000d25c6f0900000000942f6f090000000004000000ffffffff00000000000000000000000000000000000000000000000000000000000000000000000000000000000000000000000051cf198b00000000ffffffffffffffff0400000000000000ffffffff0000000000000000000000000000464400000000a896640292170000100ecd0f500ecd0f0000000007000000010000000000000000000000000000000000000008000000000000010000000000804e4400804e4403000000000000000000000000000000000000000000000000000000000000000000803f0000000004000000c8bcbd0fd4bcbd0fd4bcbd0f0000000000000000102c221a00000000000000000101000010d8f30d9117000003000000fa000000a50000005500000000000000f6fd600900000000b02e6f740000000004000000ffffffff00000000000000000000000000000000000000000000000000000000000000000000000000000000000000000000000075ce198b00000000ffffffffffffffff0400000000000000ffffffff000000000000000000000000190000007a5d6f09000000003c2e6f090000000004000000ffffffff000000000000000000000000000000000000000000000000000000000000000000000000000000000000000000000000e9ce198b00000000ffffffffffffffff0400000000000000ffffffff00000000000000000000000000804a4401000000a896640293170000d0c3cc0f90c4cc0f07000000070000000100000000000000000000000000000000000000080000000000000100000000004053440040534404000000000000000000000000000000000000000000000000000000000000000000803f0000000002000000f8bcbd0f04bdbd0f04bdbd0f0000000000000000102c221a00000000000000000101000010d8f30d9217000004000000fa000000a500000055000000050000001e526f090000000058292f090000000004000000ffffffff0000000000000000000000000000000000000000000000000000000000000000000000000000000000000000000000000dc8198b00000000ffffffffffffffff0400000002000000ffffffff00000000000000000000000000000000e2fb600900000000a4286f740000000004000000ffffffff00000000000000000000000000000000000000000000000000000000000000000000000000000000000000000000000081c8198b00000000ffffffffffffffff0400000000000000ffffffff00000000000000000000000000004f4401000000a89664029417000090c1cc0fd0c1cc0f0000000007000000010000000000000000000000000000000000000008000000000000010000000000005c4400005c4405000000000000000000000000000000000000000000000000000000000000000000803f0000000002000000d8bdbd0fe4bdbd0fe4bdbd0f0000000000000000102c221a00000000000000000101000010d8f30d9317000005000000fa000000a5000000550000000000000086f8600900000000c02b6f740000000004000000ffffffff000000000000000000000000000000000000000000000000000000000000000000000000000000000000000000000000a5cb198b00000000ffffffffffffffff0400000000000000ffffffff000000000000000000000000190000000a586f09000000004c2b6f090000000004000000ffffffff00000000000000000000000000000000000000000000000000000000000000000000000000000000000000000000000019ca198b00000000ffffffffffffffff0400000000000000ffffffff0000000000000000000000000080534401000000a89664029517000010facc0f50facc0f0000000007000000010000000000000000000000000000000000000008000000000000010000000000805d4400805d4406000000000000000000000000000000000000000000000000000000000000000000803f000000000200000068bdbd0f74bdbd0f74bdbd0f0000000000000000102c221a00000000000000000101000010d8f30d9417000006000000fa000000a500000055000000000000002ef9600900000000682a6f740000000004000000ffffffff0000000000000000000000000000000000000000000000000000000000000000000000000000000000000000000000003dc5198b00000000ffffffffffffffff0400000000000000ffffffff00000000000000000000000019000000b2566f0900000000f4256f090000000004000000ffffffff000000000000000000000000000000000000000000000000000000000000000000000000000000000000000000000000b1c5198b00000000ffffffffffffffff0400000000000000ffffffff0000000000000000000000000000584401000000a896640296170000d0facc0f90fbcc0f0700000007000000010000000000000000000000000000000000000008000000000000010000000000c0634400c0634407000000000000000000000000000000000000000000000000000000000000000000803f0000000002000000c8bebd0fd4bebd0fd4bebd0f0000000000000000102c221a00000000000000000101000010d8f30d9517000007000000fa000000a5000000550000000000000056f760090000000010246f740000000004000000ffffffff000000000000000000000000000000000000000000000000000000000000000000000000000000000000000000000000d5c4198b00000000ffffffffffffffff0400000000000000ffffffff00000000000000000000000019000000da546f09000000009c276f090000000004000000ffffffff00000000000000000000000000000000000000000000000000000000000000000000000000000000000000000000000049c7198b00000000ffffffffffffffff0400000000000000ffffffff00000000000000000000000000405e4401000000a8966402971700001009cd0f9009cd0f0600000007000000010000000000000000000000000000000000000008000000000000010000000000406a4400406a4408000000000000000000000000000000000000000000000000000000000000000000803f000000000100000028bebd0f34bebd0f34bebd0f0000000000000000102c221a00000000000000000101000010d8f30d9617000008000000fa000000a50000005500000005000000fe5d6f0900000000b8262f090000000004000000ffffffff0000000000000000000000000000000000000000000000000000000000000000000000000000000000000000000000006dc6198b00000000ffffffffffffffff040000000c000000ffffffff0000000000000000000000000000000042f560090000000004266f740000000004000000ffffffff000000000000000000000000000000000000000000000000000000000000000000000000000000000000000000000000e1c6198b00000000ffffffffffffffff0400000000000000ffffffff0000000000000000000000000080644401000000a8966402981700001009cd0f5009cd0f00000000070000000100000000000000000000000000000000000000080000000000000100000000008070440080704409000000000000000000000000000000000000000000000000000000000000000000803f0000000001000000a8bebd0fb4bebd0fb4bebd0f0000000000000000102c221a00000000000000000101000010d8f30d9717000009000000fa000000a5000000550000000000000066f260090000000020216f740000000004000000ffffffff00000000000000000000000000000000000000000000000000000000000000000000000000000000000000000000000005c0198b00000000ffffffffffffffff0400000000000000ffffffff00000000000000000000000019000000ea536f0900000000ac206f090000000004000000ffffffff00000000000000000000000000000000000000000000000000000000000000000000000000000000000000000000000079c0198b00000000ffffffffffffffff0400000000000000ffffffff00000000000000000000000000c06a4401000000a896640299170000100ecd0f500ecd0f0600000007000000010000000000000000000000000000000000000008000000000000010000000000c07a4400c07a440a000000000000000000000000000000000000000000000000000000000000000000803f0000000001000000b8bebd0fc4bebd0fc4bebd0f0000000000000000102c221a00000000000000000101000010d8f30d981700000a000000fa000000a500000055000000000000008ef0600900000000c8236f740000000004000000ffffffff0000000000000000000000000000000000000000000000000000000000000000000000000000000000000000000000009dc3198b00000000ffffffffffffffff0400000000000000ffffffff0000000000000000000000001900000012506f090000000054236f090000000004000000ffffffff00000000000000000000000000000000000000000000000000000000000000000000000000000000000000000000000011c2198b00000000ffffffffffffffff0400000000000000ffffffff0000000000000000000000000000714401000000a89664029a17000010ffcc0f50ffcc0f0700000007000000010000000000000000000000000000000000000008000000000000010000000000407f4400407f440b000000000000000000000000000000000000000000000000000000000000000000803f000000000100000048bebd0f54bebd0f54bebd0f0000000000000000102c221a00000000000000000101000010d8f30d991700000b000000fa000000a5000000550000000000000036f160090000000070226f740000000004000000ffffffff00000000000000000000000000000000000000000000000000000000000000000000000000000000000000000000000035bd198b00000000ffffffffffffffff0400000000000000ffffffff00000000000000000000000019000000ba2e6f0900000000fc5d6f090000000004000000ffffffff000000000000000000000000000000000000000000000000000000000000000000000000000000000000000000000000a9bd198b00000000ffffffffffffffff0400000000000000ffffffff00000000000000000000000000c0774401000000a89664029b170000d0facc0f10fbcc0f0000000007000000010000000000000000000000000000000000000008000000000000010000000000c0854400c085440c000000000000000000000000000000000000000000000000000000000000000000803f000000000000000058bebd0f64bebd0f64bebd0f0000000000000000102c221a00000000000000000101000010d8f30d9a1700000c000000fa000000a500000055000000090000005e076f0900000000185c2f080000000004000000ffffffff000000000000000000000000000000000000000000000000000000000000000000000000000000000000000000000000cdbc198b00000000ffffffffffffffff0400000000000000ffffffff00000000000000000000000000000000228f600900000000645c6f740000000004000000ffffffff00000000000000000000000000000000000000000000000000000000000000000000000000000000000000000000000041bf198b00000000ffffffffffffffff0400000000000000ffffffff00000000000000000000000000e0814401000000a89664029c17000050f7cc0fd0f7cc0f0600000007000000010000000000000000000000000000000000000008000000000000010000000000008c4400008c440d000000000000000000000000000000000000000000000000000000000000000000803f000000000000000098bebd0fa4bebd0fa4bebd0f0000000000000000102c221a00000000000000000101000010d8f30d9b1700000d0000002c010000c80000006400000000000000c66d700900000000805e6ff30000000004000000ffffffff00000000000000000000000000000000000000000000000000000000000000000000000000000000000000000000000065be198b00000000ffffffffffffffff0400000000000000ffffffff000000000000000000000000190000004a2d6f09000000000c5e6f090000000004000000ffffffff000000000000000000000000000000000000000000000000000000000000000000000000000000000000000000000000d9be198b00000000ffffffffffffffff0400000000000000ffffffff00000000000000000000000000e0874401000000a89664029d17000010f6cc0f90f6cc0f0000000007000000010000000000000000000000000000000000000008000000000000010000000000209244002092440e000000000000000000000000000000000000000000000000000000000000000000803f0000000000000000f894bd0f0495bd0f0495bd0f0000000000000000102c221a00000000000000000101000010d8f30d9c1700000e0000002c010000c800000064000000000000006e6a70090000000028596ff30000000004000000ffffffff000000000000000000000000000000000000000000000000000000000000000000000000000000000000000000000000fdb9198b00000000ffffffffffffffff0400000000000000ffffffff00000000000000000000000019000000f22b6f0900000000b4586f090000000004000000ffffffff00000000000000000000000000000000000000000000000000000000000000000000000000000000000000000000000071b8198b00000000ffffffffffffffff0400000000000000ffffffff00000000000000000000000000e08d4401000000a89664029e17000010f6cc0fd0f6cc0f0700000007000000010000000000000000000000000000000000000008000000000000010000000000409844004098440f000000000000000000000000000000000000000000000000000000000000000000803f00000000000000008895bd0f9495bd0f9495bd0f0000000000000000102c221a00000000000000000101000010d8f30d9d1700000f0000002c010000c8000000640000000400000096b86e0900000000d05bef050000000004000000ffffffff00000000000000000000000000000000000000000000000000000000000000000000000000000000000000000000000095bb198b00000000ffffffffffffffff0400000000000000ffffffff000000000000000000000000000000001a687009000000005c5b6ff30000000004000000ffffffff00000000000000000000000000000000000000000000000000000000000000000000000000000000000000000000000009ba198b00000000ffffffffffffffff0400000000000000ffffffff00000000000000000000000000e0934401000000</t>
  </si>
  <si>
    <t>#204|CarDef_Honda_Civic_TypeR|4348454154454E47494E4503000000506DF62A00000000E8170000a89664029f17000050cbcc0f90cbcc0f0000000007000000010000000000000000000000000000000000000008000000000000010000000000e08d4400e08d4401000000000000000000000000000000000000000000000000000000000000000000803f000000000400000098bdbd0fa4bdbd0fa4bdbd0f0000000000000000d02b221a000000000000000001010000b0dbee02ffffffff010000002c010000c80000006400000000000000264370090000000060706ff30000000004000000ffffffff0000000000000000000000000000000000000000000000000000000000000000000000000000000000000000000000004593198b00000000ffffffffffffffff0400000000000000ffffffff00000000000000000000000019000000aa006f0900000000ec736f090000000004000000ffffffff000000000000000000000000000000000000000000000000000000000000000000000000000000000000000000000000b993198b00000000ffffffffffffffff0400000000000000ffffffff00000000000000000000000000e08d4400000000a8966402a0170000d0facc0f10fccc0f00000000070000000100000000000000000000000000000000000000080000000000000100000000004093440040934402000000000000000000000000000000000000000000000000000000000000000000803f000000000400000018bebd0f24bebd0f24bebd0f0000000000000000d02b221a000000000000000001010000b0dbee029f17000002000000900100000901000082000000000000004e8151090000000009726ffd0000000004000000ffffffff000000000000000000000000000000000000000000000000000000000000000000000000000000000000000000000000dd92198b00000000ffffffffffffffff0400000000000000ffffffff00000000000000000000000019000000d21e6f0900000000946d6f090000000004000000ffffffff000000000000000000000000000000000000000000000000000000000000000000000000000000000000000000000000518d198b00000000ffffffffffffffff0400000000000000ffffffff0000000000000000000000000060904400000000a8966402a117000010c9cc0f50c9cc0f0000000007000000010000000000000000000000000000000000000008000000000000010000000000e0954400e0954403000000000000000000000000000000000000000000000000000000000000000000803f000000000400000028bdbd0f34bdbd0f34bdbd0f0000000000000000d02b221a000000000000000001010000b0dbee02a017000003000000c2010000270100009600000000000000f63f210900000000b26c6f780000000004000000ffffffff000000000000000000000000000000000000000000000000000000000000000000000000000000000000000000000000758c198b00000000ffffffffffffffff0400000000000000ffffffff000000000000000000000000190000007a1f6f09000000003c6c6f090000000004000000ffffffff000000000000000000000000000000000000000000000000000000000000000000000000000000000000000000000000e98c198b00000000ffffffffffffffff0400000000000000ffffffff00000000000000000000000000e0924401000000a8966402a217000010f6cc0f90f6cc0f00000000070000000100000000000000000000000000000000000000080000000000000100000000006098440060984404000000000000000000000000000000000000000000000000000000000000000000803f000000000200000048bdbd0f54bdbd0f54bdbd0f0000000000000000d02b221a000000000000000001010000b0dbee02a117000004000000260200006d010000b4000000050000001e146f0900000000586f2f090000000004000000ffffffff0000000000000000000000000000000000000000000000000000000000000000000000000000000000000000000000000d8e198b00000000ffffffffffffffff0400000002000000ffffffff00000000000000000000000000000000e27d020900000000a76e6f620000000004000000ffffffff000000000000000000000000000000000000000000000000000000000000000000000000000000000000000000000000818e198b00000000ffffffffffffffff0400000000000000ffffffff0000000000000000000000000060954401000000a8966402a3170000d0c3cc0f10c4cc0f0700000007000000010000000000000000000000000000000000000008000000000000010000000000009e4400009e4405000000000000000000000000000000000000000000000000000000000000000000803f000000000200000068bebd0f74bebd0f74bebd0f0000000000000000d02b221a000000000000000001010000b0dbee02a2170000050000008a020000ae010000d70000000000000086bae30900000000c4696f6c0000000004000000ffffffff000000000000000000000000000000000000000000000000000000000000000000000000000000000000000000000000a589198b00000000ffffffffffffffff0400000000000000ffffffff000000000000000000000000190000000a1a6f09000000004c696f090000000004000000ffffffff0000000000000000000000000000000000000000000000000000000000000000000000000000000000000000000000001988198b00000000ffffffffffffffff0400000000000000ffffffff00000000000000000000000000e0974401000000a8966402a417000010facc0f90facc0f0000000007000000010000000000000000000000000000000000000008000000000000010000000000209e4400209e4406000000000000000000000000000000000000000000000000000000000000000000803f000000000200000088bebd0f94bebd0f94bebd0f0000000000000000d02b221a000000000000000001010000b0dbee02a317000006000000bc020000cc010000e6000000000000002e5bf309000000006c686feb0000000004000000ffffffff0000000000000000000000000000000000000000000000000000000000000000000000000000000000000000000000003d8b198b00000000ffffffffffffffff0400000000000000ffffffff00000000000000000000000019000000b2186f0900000000f46b6f090000000004000000ffffffff000000000000000000000000000000000000000000000000000000000000000000000000000000000000000000000000b18b198b00000000ffffffffffffffff0400000000000000ffffffff00000000000000000000000000409a4401000000a8966402a5170000100ecd0fd00ecd0f0000000007000000010000000000000000000000000000000000000008000000000000010000000000c0a14400c0a14407000000000000000000000000000000000000000000000000000000000000000000803f000000000200000088bfbd0f94bfbd0f94bfbd0f0000000000000000d02b221a000000000000000001010000b0dbee02a417000007000000200300001202000009010000000000005699d40900000000156a6fd50000000004000000ffffffff000000000000000000000000000000000000000000000000000000000000000000000000000000000000000000000000d58a198b00000000ffffffffffffffff0400000000000000ffffffff00000000000000000000000019000000da166f09000000009c656f090000000004000000ffffffff0000000000000000000000000000000000000000000000000000000000000000000000000000000000000000000000004985198b00000000ffffffffffffffff0400000000000000ffffffff00000000000000000000000000c09d4401000000a8966402a61700005011cd0fd011cd0f000000000700000001000000000000000000000000000000000000000800000000000001000000000040a5440040a54408000000000000000000000000000000000000000000000000000000000000000000803f0000000001000000a8bfbd0fb4bfbd0fb4bfbd0f0000000000000000d02b221a000000000000000001010000b0dbee02a51700000800000084030000530200002701000005000000fe1f6f0900000000b8642f090000000004000000ffffffff0000000000000000000000000000000000000000000000000000000000000000000000000000000000000000000000006d84198b00000000ffffffffffffffff040000000e000000ffffffff0000000000000000000000000000000042d7b5090000000002646fdf0000000004000000ffffffff000000000000000000000000000000000000000000000000000000000000000000000000000000000000000000000000e184198b00000000ffffffffffffffff0400000000000000ffffffff0000000000000000000000000040a14401000000a8966402a7170000d0c3cc0f90c4cc0f0600000007000000010000000000000000000000000000000000000008000000000000010000000000e0a84400e0a84409000000000000000000000000000000000000000000000000000000000000000000803f0000000001000000c8bfbd0fd4bfbd0fd4bfbd0f0000000000000000d02b221a000000000000000001010000b0dbee02a617000009000000b6030000710200003b01000000000000667485090000000027676f5a0000000004000000ffffffff0000000000000000000000000000000000000000000000000000000000000000000000000000000000000000000000000586198b00000000ffffffffffffffff0400000000000000ffffffff00000000000000000000000019000000ea156f0900000000ac666f090000000004000000ffffffff0000000000000000000000000000000000000000000000000000000000000000000000000000000000000000000000007986198b00000000ffffffffffffffff0400000000000000ffffffff00000000000000000000000000c0a44401000000a8966402a8170000d0facc0f90fbcc0f070000000700000001000000000000000000000000000000000000000800000000000001000000000000af440000af440a000000000000000000000000000000000000000000000000000000000000000000803f000000000100000058bfbd0f64bfbd0f64bfbd0f0000000000000000d02b221a000000000000000001010000b0dbee02a71700000a0000001a040000b702000059010000000000008eb2660800000000c0616f440000000004000000ffffffff0000000000000000000000000000000000000000000000000000000000000000000000000000000000000000000000009d81198b00000000ffffffffffffffff0400000000000000ffffffff0000000000000000000000001900000012126f090000000054616f090000000004000000ffffffff0000000000000000000000000000000000000000000000000000000000000000000000000000000000000000000000001180198b00000000ffffffffffffffff0400000000000000ffffffff0000000000000000000000000040a84401000000a8966402a917000010f6cc0f50f6cc0f000000000700000001000000000000000000000000000000000000000800000000000001000000000000b1440000b1440b000000000000000000000000000000000000000000000000000000000000000000803f000000000100000008c0bd0f14c0bd0f14c0bd0f0000000000000000d02b221a000000000000000001010000b0dbee02a81700000b0000007e040000f80200007c0100000000000036f347080000000079606f4e0000000004000000ffffffff0000000000000000000000000000000000000000000000000000000000000000000000000000000000000000000000003583198b00000000ffffffffffffffff0400000000000000ffffffff00000000000000000000000019000000ba106f0900000000fc636f090000000004000000ffffffff000000000000000000000000000000000000000000000000000000000000000000000000000000000000000000000000a983198b00000000ffffffffffffffff0400000000000000ffffffff00000000000000000000000000e0ab4401000000a8966402aa1700001009cd0f9009cd0f0600000007000000010000000000000000000000000000000000000008000000000000010000000000e0b74400e0b7440c000000000000000000000000000000000000000000000000000000000000000000803f000000000000000068bfbd0f74bfbd0f74bfbd0f0000000000000000d02b221a000000000000000001010000b0dbee02a91700000c000000b0040000160300008b010000090000005e816e09000000001862ef050000000004000000ffffffff000000000000000000000000000000000000000000000000000000000000000000000000000000000000000000000000cd82198b00000000ffffffffffffffff0400000000000000ffffffff0000000000000000000000000000000022915708000000006d626fcd0000000004000000ffffffff000000000000000000000000000000000000000000000000000000000000000000000000000000000000000000000000417d198b00000000ffffffffffffffff0400000000000000ffffffff0000000000000000000000000080b24401000000a8966402ab170000d0facc0f50fbcc0f0700000007000000010000000000000000000000000000000000000008000000000000010000000000a0be4400a0be440d000000000000000000000000000000000000000000000000000000000000000000803f000000000000000098bfbd0fa4bfbd0fa4bfbd0f0000000000000000d02b221a000000000000000001010000b0dbee02aa1700000d000000140500005c030000ae01000000000000c62f3808000000008a9c6fb70000000004000000ffffffff000000000000000000000000000000000000000000000000000000000000000000000000000000000000000000000000657c198b00000000ffffffffffffffff0400000000000000ffffffff000000000000000000000000190000004aef6f09000000000c9c6f090000000004000000ffffffff000000000000000000000000000000000000000000000000000000000000000000000000000000000000000000000000d97c198b00000000ffffffffffffffff0400000000000000ffffffff0000000000000000000000000020b94401000000a8966402ac17000010facc0f50facc0f060000000700000001000000000000000000000000000000000000000800000000000001000000000080c5440080c5440e000000000000000000000000000000000000000000000000000000000000000000803f00000000000000002895bd0f3495bd0f3495bd0f0000000000000000d02b221a000000000000000001010000b0dbee02ab1700000e000000780500009d030000cc010000000000006eec180800000000239f6fb10000000004000000ffffffff000000000000000000000000000000000000000000000000000000000000000000000000000000000000000000000000fd7f198b00000000ffffffffffffffff0400000000000000ffffffff00000000000000000000000019000000f2ed6f0900000000b49e6f090000000004000000ffffffff000000000000000000000000000000000000000000000000000000000000000000000000000000000000000000000000717e198b00000000ffffffffffffffff0400000000000000ffffffff00000000000000000000000000c0bf4401000000a8966402ad17000050f7cc0f90f7cc0f060000000700000001000000000000000000000000000000000000000800000000000001000000000060cc440060cc440f000000000000000000000000000000000000000000000000000000000000000000803f0000000000000000e896bd0ff496bd0ff496bd0f0000000000000000d02b221a000000000000000001010000b0dbee02ac1700000f000000aa050000bb030000e00100000400000096ca6c0900000000d0996f100000000004000000ffffffff0000000000000000000000000000000000000000000000000000000000000000000000000000000000000000000000009579198b00000000ffffffffffffffff0400000000000000ffffffff000000000000000000000000000000001a4ae9080000000050996f3c0000000004000000ffffffff0000000000000000000000000000000000000000000000000000000000000000000000000000000000000000000000000978198b00000000ffffffffffffffff0400000000000000ffffffff0000000000000000000000000060c64401000000</t>
  </si>
  <si>
    <t>#205|CarDef_Mclaren_650S_GT3|4348454154454E47494E45030000005010F62A00000000E8170000a8966402ae17000010facc0f90facc0f0000000007000000010000000000000000000000000000000000000008000000000000010000000000e0b04400e0b04401000000000000000000000000000000000000000000000000000000000000000000803f0000000004000000d8bebd0fe4bebd0fe4bebd0f0000000000000000d02a221a00000000000000000101000078ede706ffffffff010000005e010000e60000007300000000000000269e410900000000610d6f7e0000000004000000ffffffff00000000000000000000000000000000000000000000000000000000000000000000000000000000000000000000000045ec198b00000000ffffffffffffffff0400000000000000ffffffff00000000000000000000000019000000aa7f6f0900000000ec0c6f090000000004000000ffffffff000000000000000000000000000000000000000000000000000000000000000000000000000000000000000000000000b9ec198b00000000ffffffffffffffff0400000000000000ffffffff00000000000000000000000000e0b04400000000a8966402af17000050cbcc0f90cbcc0f000000000700000001000000000000000000000000000000000000000800000000000001000000000000b6440000b64402000000000000000000000000000000000000000000000000000000000000000000803f000000000400000008bfbd0f14bfbd0f14bfbd0f0000000000000000d02a221a00000000000000000101000078ede706ae17000002000000c20100002701000096000000000000004e5c2109000000000a0f6f780000000004000000ffffffff000000000000000000000000000000000000000000000000000000000000000000000000000000000000000000000000ddef198b00000000ffffffffffffffff0400000000000000ffffffff00000000000000000000000019000000d27d6f0900000000940e6f090000000004000000ffffffff00000000000000000000000000000000000000000000000000000000000000000000000000000000000000000000000051ee198b00000000ffffffffffffffff0400000000000000ffffffff0000000000000000000000000060b24400000000a8966402b017000010f6cc0f50f6cc0f000000000700000001000000000000000000000000000000000000000800000000000001000000000080b7440080b74403000000000000000000000000000000000000000000000000000000000000000000803f000000000400000018bfbd0f24bfbd0f24bfbd0f0000000000000000d02a221a00000000000000000101000078ede706af17000003000000580200008b010000c800000000000000f67a120900000000b3096fe10000000004000000ffffffff00000000000000000000000000000000000000000000000000000000000000000000000000000000000000000000000075e9198b00000000ffffffffffffffff0400000000000000ffffffff000000000000000000000000190000007a7a6f09000000003c096f090000000004000000ffffffff000000000000000000000000000000000000000000000000000000000000000000000000000000000000000000000000e9e9198b00000000ffffffffffffffff0400000000000000ffffffff00000000000000000000000000e0b34401000000a8966402b11700005011cd0fd011cd0f070000000700000001000000000000000000000000000000000000000800000000000001000000000000b9440000b94404000000000000000000000000000000000000000000000000000000000000000000803f000000000200000038bebd0f44bebd0f44bebd0f0000000000000000d02a221a00000000000000000101000078ede706b017000004000000bc020000cc010000e6000000050000001e736f090000000058082f090000000004000000ffffffff0000000000000000000000000000000000000000000000000000000000000000000000000000000000000000000000000deb198b00000000ffffffffffffffff0400000001000000ffffffff00000000000000000000000000000000e238f30900000000a00b6feb0000000004000000ffffffff00000000000000000000000000000000000000000000000000000000000000000000000000000000000000000000000081eb198b00000000ffffffffffffffff0400000000000000ffffffff0000000000000000000000000060b54401000000a8966402b217000010ffcc0f50ffcc0f070000000700000001000000000000000000000000000000000000000800000000000001000000000040be440040be4405000000000000000000000000000000000000000000000000000000000000000000803f000000000200000028bfbd0f34bfbd0f34bfbd0f0000000000000000d02a221a00000000000000000101000078ede706b1170000050000002003000012020000090100000000000086f9d40900000000c50a6fd50000000004000000ffffffff000000000000000000000000000000000000000000000000000000000000000000000000000000000000000000000000a5ea198b00000000ffffffffffffffff0400000000000000ffffffff000000000000000000000000190000000a796f09000000004c0a6f090000000004000000ffffffff00000000000000000000000000000000000000000000000000000000000000000000000000000000000000000000000019e5198b00000000ffffffffffffffff0400000000000000ffffffff00000000000000000000000000e0b64401000000a8966402b317000050f3cc0fd0f3cc0f000000000700000001000000000000000000000000000000000000000800000000000001000000000000bd440000bd4406000000000000000000000000000000000000000000000000000000000000000000803f000000000200000098c1bd0fa4c1bd0fa4c1bd0f0000000000000000d02a221a00000000000000000101000078ede706b217000006000000b6030000710200003b010000000000002e168509000000006f056f5a0000000004000000ffffffff0000000000000000000000000000000000000000000000000000000000000000000000000000000000000000000000003de4198b00000000ffffffffffffffff0400000000000000ffffffff00000000000000000000000019000000b2776f0900000000f4046f090000000004000000ffffffff000000000000000000000000000000000000000000000000000000000000000000000000000000000000000000000000b1e4198b00000000ffffffffffffffff0400000000000000ffffffff0000000000000000000000000060b84401000000a8966402b417000050cbcc0fd0cbcc0f000000000700000001000000000000000000000000000000000000000800000000000001000000000000bf440000bf4407000000000000000000000000000000000000000000000000000000000000000000803f000000000200000078c1bd0f84c1bd0f84c1bd0f0000000000000000d02a221a00000000000000000101000078ede706b3170000070000001a040000b7020000590100000000000056d466080000000018076f440000000004000000ffffffff000000000000000000000000000000000000000000000000000000000000000000000000000000000000000000000000d5e7198b00000000ffffffffffffffff0400000000000000ffffffff00000000000000000000000019000000da756f09000000009c066f090000000004000000ffffffff00000000000000000000000000000000000000000000000000000000000000000000000000000000000000000000000049e6198b00000000ffffffffffffffff0400000000000000ffffffff0000000000000000000000000060ba4401000000a8966402b5170000100ecd0f900ecd0f000000000700000001000000000000000000000000000000000000000800000000000001000000000020c1440020c14408000000000000000000000000000000000000000000000000000000000000000000803f000000000100000018c4bd0f24c4bd0f24c4bd0f0000000000000000d02a221a00000000000000000101000078ede706b417000008000000b0040000160300008b01000005000000fe7a6f0900000000b8012f090000000004000000ffffffff0000000000000000000000000000000000000000000000000000000000000000000000000000000000000000000000006de1198b00000000ffffffffffffffff040000000e000000ffffffff0000000000000000000000000000000042f25708000000000d016fcd0000000004000000ffffffff000000000000000000000000000000000000000000000000000000000000000000000000000000000000000000000000e1e1198b00000000ffffffffffffffff0400000000000000ffffffff0000000000000000000000000060bc4401000000a8966402b6170000100ecd0f500ecd0f000000000700000001000000000000000000000000000000000000000800000000000001000000000020c3440020c34409000000000000000000000000000000000000000000000000000000000000000000803f000000000100000018c6bd0f24c6bd0f24c6bd0f0000000000000000d02a221a00000000000000000101000078ede706b517000009000000140500005c030000ae0100000000000066b33808000000002a006fb70000000004000000ffffffff00000000000000000000000000000000000000000000000000000000000000000000000000000000000000000000000005e3198b00000000ffffffffffffffff0400000000000000ffffffff00000000000000000000000019000000ea706f0900000000ac036f090000000004000000ffffffff00000000000000000000000000000000000000000000000000000000000000000000000000000000000000000000000079e3198b00000000ffffffffffffffff0400000000000000ffffffff0000000000000000000000000060be4401000000a8966402b717000010c9cc0f50c9cc0f060000000700000001000000000000000000000000000000000000000800000000000001000000000020c8440020c8440a000000000000000000000000000000000000000000000000000000000000000000803f0000000001000000c8c5bd0fd4c5bd0fd4c5bd0f0000000000000000d02a221a00000000000000000101000078ede706b61700000a000000780500009d030000cc010000000000008e71180800000000c3026fb10000000004000000ffffffff0000000000000000000000000000000000000000000000000000000000000000000000000000000000000000000000009de2198b00000000ffffffffffffffff0400000000000000ffffffff0000000000000000000000001900000012716f090000000054026f090000000004000000ffffffff00000000000000000000000000000000000000000000000000000000000000000000000000000000000000000000000011dd198b00000000ffffffffffffffff0400000000000000ffffffff0000000000000000000000000060c04401000000a8966402b8170000d0c3cc0f50c4cc0f070000000700000001000000000000000000000000000000000000000800000000000001000000000080c8440080c8440b000000000000000000000000000000000000000000000000000000000000000000803f0000000001000000f8c5bd0f04c6bd0f04c6bd0f0000000000000000d02a221a00000000000000000101000078ede706b71700000b0000000e06000001040000fe0100000000000036aeca08000000007d3d6f260000000004000000ffffffff00000000000000000000000000000000000000000000000000000000000000000000000000000000000000000000000035dc198b00000000ffffffffffffffff0400000000000000ffffffff00000000000000000000000019000000ba4f6f0900000000fc3c6f090000000004000000ffffffff000000000000000000000000000000000000000000000000000000000000000000000000000000000000000000000000a9dc198b00000000ffffffffffffffff0400000000000000ffffffff00000000000000000000000000a0c24401000000a8966402b917000050f7cc0f90f7cc0f0600000007000000010000000000000000000000000000000000000008000000000000010000000000e0cc4400e0cc440c000000000000000000000000000000000000000000000000000000000000000000803f000000000000000018d2bd0f24d2bd0f24d2bd0f0000000000000000d02a221a00000000000000000101000078ede706b81700000c000000720600004204000021020000090000005ecc6d0900000000183f6f1d0000000004000000ffffffff000000000000000000000000000000000000000000000000000000000000000000000000000000000000000000000000cddf198b00000000ffffffffffffffff0400000000000000ffffffff00000000000000000000000000000000226caa08000000006a3f6f200000000004000000ffffffff00000000000000000000000000000000000000000000000000000000000000000000000000000000000000000000000041de198b00000000ffffffffffffffff0400000000000000ffffffff00000000000000000000000000e0c64401000000a8966402ba17000050c6cc0fd0c6cc0f060000000700000001000000000000000000000000000000000000000800000000000001000000000040d1440040d1440d000000000000000000000000000000000000000000000000000000000000000000803f0000000000000000f8d2bd0f04d3bd0f04d3bd0f0000000000000000d02a221a00000000000000000101000078ede706b91700000d00000008070000a60400005302000000000000c64a9b08000000008f396fa90000000004000000ffffffff00000000000000000000000000000000000000000000000000000000000000000000000000000000000000000000000065d9198b00000000ffffffffffffffff0400000000000000ffffffff000000000000000000000000190000004a4a6f09000000000c396f090000000004000000ffffffff000000000000000000000000000000000000000000000000000000000000000000000000000000000000000000000000d9d9198b00000000ffffffffffffffff0400000000000000ffffffff0000000000000000000000000020cb4401000000a8966402bb170000d0facc0f10fccc0f0000000007000000010000000000000000000000000000000000000008000000000000010000000000a0d54400a0d5440e000000000000000000000000000000000000000000000000000000000000000000803f0000000000000000f896bd0f0497bd0f0497bd0f0000000000000000d02a221a00000000000000000101000078ede706ba1700000e0000006c070000e704000071020000000000006e0b7c0b0000000038386f930000000004000000ffffffff000000000000000000000000000000000000000000000000000000000000000000000000000000000000000000000000fdd8198b00000000ffffffffffffffff0400000000000000ffffffff00000000000000000000000019000000f2486f0900000000b43b6f090000000004000000ffffffff00000000000000000000000000000000000000000000000000000000000000000000000000000000000000000000000071db198b00000000ffffffffffffffff0400000000000000ffffffff0000000000000000000000000060cf4401000000a8966402bc17000050c6cc0f90c6cc0f070000000700000001000000000000000000000000000000000000000800000000000001000000000020da440020da440f000000000000000000000000000000000000000000000000000000000000000000803f0000000000000000b8a7bd0fc4a7bd0fc4a7bd0f0000000000000000d02a221a00000000000000000101000078ede706bb1700000f000000d007000028050000940200000400000096696c0900000000d03a6f100000000004000000ffffffff00000000000000000000000000000000000000000000000000000000000000000000000000000000000000000000000095da198b00000000ffffffffffffffff0400000000000000ffffffff000000000000000000000000000000001ac95d0b000000004d3a6f9d0000000004000000ffffffff00000000000000000000000000000000000000000000000000000000000000000000000000000000000000000000000009d5198b00000000ffffffffffffffff0400000000000000ffffffff00000000000000000000000000c0d34401000000</t>
  </si>
  <si>
    <t>#206|BikeDef_Aprilia_Tuono|4348454154454E47494E450300000050ABF62A00000000E8170000a8966402bd170000d0facc0fd0fbcc0f0000000007000000010000000000000000000000000000000000000008000000000000010000000000e0aa4400e0aa4401000000000000000000000000000000000000000000000000000000000000000000803f000000000400000038bfbd0f44bfbd0f44bfbd0f0000000000000000502b221a00000000000000000101000090d4f30dffffffff010000005e010000e60000007300000000000000262541090000000061b66f7e0000000004000000ffffffff0000000000000000000000000000000000000000000000000000000000000000000000000000000000000000000000004551198b00000000ffffffffffffffff0400000000000000ffffffff00000000000000000000000019000000aac26f0900000000ecb16f090000000004000000ffffffff000000000000000000000000000000000000000000000000000000000000000000000000000000000000000000000000b951198b00000000ffffffffffffffff0400000000000000ffffffff00000000000000000000000000e0aa4400000000a8966402be170000d0facc0f10fccc0f000000000700000001000000000000000000000000000000000000000800000000000001000000000080b0440080b04402000000000000000000000000000000000000000000000000000000000000000000803f0000000004000000d8bfbd0fe4bfbd0fe4bfbd0f0000000000000000502b221a00000000000000000101000090d4f30dbd17000002000000c20100002701000096000000000000004ee32109000000000ab06f780000000004000000ffffffff000000000000000000000000000000000000000000000000000000000000000000000000000000000000000000000000dd50198b00000000ffffffffffffffff0400000000000000ffffffff00000000000000000000000019000000d2c06f090000000094b36f090000000004000000ffffffff0000000000000000000000000000000000000000000000000000000000000000000000000000000000000000000000005153198b00000000ffffffffffffffff0400000000000000ffffffff0000000000000000000000000000ad4400000000a8966402bf170000d0facc0f90fbcc0f0000000007000000010000000000000000000000000000000000000008000000000000010000000000a0b24400a0b24403000000000000000000000000000000000000000000000000000000000000000000803f000000000400000078bfbd0f84bfbd0f84bfbd0f0000000000000000502b221a00000000000000000101000090d4f30dbe17000003000000580200008b010000c800000000000000f6c1120900000000b3b26fe10000000004000000ffffffff0000000000000000000000000000000000000000000000000000000000000000000000000000000000000000000000007552198b00000000ffffffffffffffff0400000000000000ffffffff000000000000000000000000190000007ac16f09000000003cb26f090000000004000000ffffffff000000000000000000000000000000000000000000000000000000000000000000000000000000000000000000000000e952198b00000000ffffffffffffffff0400000000000000ffffffff0000000000000000000000000020af4401000000a8966402c017000050f3cc0f90f3cc0f0700000007000000010000000000000000000000000000000000000008000000000000010000000000c0b44400c0b44404000000000000000000000000000000000000000000000000000000000000000000803f000000000200000048bfbd0f54bfbd0f54bfbd0f0000000000000000502b221a00000000000000000101000090d4f30dbf17000004000000bc020000cc010000e6000000050000001ed66f090000000058ad2f090000000004000000ffffffff0000000000000000000000000000000000000000000000000000000000000000000000000000000000000000000000000d4c198b00000000ffffffffffffffff0400000001000000ffffffff00000000000000000000000000000000e29ff30900000000a0ac6feb0000000004000000ffffffff000000000000000000000000000000000000000000000000000000000000000000000000000000000000000000000000814c198b00000000ffffffffffffffff0400000000000000ffffffff0000000000000000000000000040b14401000000a8966402c117000050c6cc0f90c6cc0f000000000700000001000000000000000000000000000000000000000800000000000001000000000080ba440080ba4405000000000000000000000000000000000000000000000000000000000000000000803f000000000200000098debd0fa4debd0fa4debd0f0000000000000000502b221a00000000000000000101000090d4f30dc01700000500000020030000120200000901000000000000865cd40900000000c5af6fd50000000004000000ffffffff000000000000000000000000000000000000000000000000000000000000000000000000000000000000000000000000a54f198b00000000ffffffffffffffff0400000000000000ffffffff000000000000000000000000190000000adc6f09000000004caf6f090000000004000000ffffffff000000000000000000000000000000000000000000000000000000000000000000000000000000000000000000000000194e198b00000000ffffffffffffffff0400000000000000ffffffff0000000000000000000000000060b34401000000a8966402c217000010ffcc0f1000cd0f000000000700000001000000000000000000000000000000000000000800000000000001000000000000ba440000ba4406000000000000000000000000000000000000000000000000000000000000000000803f000000000200000028e1bd0f34e1bd0f34e1bd0f0000000000000000502b221a00000000000000000101000090d4f30dc117000006000000b6030000710200003b010000000000002ebd8509000000006fae6f5a0000000004000000ffffffff0000000000000000000000000000000000000000000000000000000000000000000000000000000000000000000000003d49198b00000000ffffffffffffffff0400000000000000ffffffff00000000000000000000000019000000b2da6f0900000000f4a96f090000000004000000ffffffff000000000000000000000000000000000000000000000000000000000000000000000000000000000000000000000000b149198b00000000ffffffffffffffff0400000000000000ffffffff0000000000000000000000000080b54401000000a8966402c3170000d0facc0f10fbcc0f000000000700000001000000000000000000000000000000000000000800000000000001000000000020bd440020bd4407000000000000000000000000000000000000000000000000000000000000000000803f000000000200000068e1bd0f74e1bd0f74e1bd0f0000000000000000502b221a00000000000000000101000090d4f30dc2170000070000001a040000b70200005901000000000000567b66080000000018a86f440000000004000000ffffffff000000000000000000000000000000000000000000000000000000000000000000000000000000000000000000000000d548198b00000000ffffffffffffffff0400000000000000ffffffff00000000000000000000000019000000dad86f09000000009cab6f090000000004000000ffffffff000000000000000000000000000000000000000000000000000000000000000000000000000000000000000000000000494b198b00000000ffffffffffffffff0400000000000000ffffffff0000000000000000000000000080b84401000000a8966402c417000010facc0f90facc0f060000000700000001000000000000000000000000000000000000000800000000000001000000000040c0440040c04408000000000000000000000000000000000000000000000000000000000000000000803f0000000001000000c8e1bd0fd4e1bd0fd4e1bd0f0000000000000000502b221a00000000000000000101000090d4f30dc317000008000000b0040000160300008b01000005000000fed16f0900000000b8aa2f090000000004000000ffffffff0000000000000000000000000000000000000000000000000000000000000000000000000000000000000000000000006d4a198b00000000ffffffffffffffff040000000e000000ffffffff0000000000000000000000000000000042595708000000000daa6fcd0000000004000000ffffffff000000000000000000000000000000000000000000000000000000000000000000000000000000000000000000000000e14a198b00000000ffffffffffffffff0400000000000000ffffffff0000000000000000000000000080bb4401000000a8966402c517000050cbcc0fd0cbcc0f060000000700000001000000000000000000000000000000000000000800000000000001000000000040c3440040c34409000000000000000000000000000000000000000000000000000000000000000000803f0000000001000000b8b8a50fc4b8a50fc4b8a50f0000000000000000502b221a00000000000000000101000090d4f30dc417000009000000140500005c030000ae0100000000000066163808000000002aa56fb70000000004000000ffffffff0000000000000000000000000000000000000000000000000000000000000000000000000000000000000000000000000544198b00000000ffffffffffffffff0400000000000000ffffffff00000000000000000000000019000000ead76f0900000000aca46f090000000004000000ffffffff0000000000000000000000000000000000000000000000000000000000000000000000000000000000000000000000007944198b00000000ffffffffffffffff0400000000000000ffffffff0000000000000000000000000080be4401000000a8966402c61700005011cd0fd011cd0f070000000700000001000000000000000000000000000000000000000800000000000001000000000040c9440040c9440a000000000000000000000000000000000000000000000000000000000000000000803f000000000100000028b8a50f34b8a50f34b8a50f0000000000000000502b221a00000000000000000101000090d4f30dc51700000a000000780500009d030000cc010000000000008ed4180800000000c3a76fb10000000004000000ffffffff0000000000000000000000000000000000000000000000000000000000000000000000000000000000000000000000009d47198b00000000ffffffffffffffff0400000000000000ffffffff0000000000000000000000001900000012d46f090000000054a76f090000000004000000ffffffff0000000000000000000000000000000000000000000000000000000000000000000000000000000000000000000000001146198b00000000ffffffffffffffff0400000000000000ffffffff0000000000000000000000000080c14401000000a8966402c717000050f7cc0f90f7cc0f000000000700000001000000000000000000000000000000000000000800000000000001000000000060ca440060ca440b000000000000000000000000000000000000000000000000000000000000000000803f000000000100000088b9a50f94b9a50f94b9a50f0000000000000000502b221a00000000000000000101000090d4f30dc61700000b0000000e06000001040000fe010000000000003635ca08000000007da66f260000000004000000ffffffff0000000000000000000000000000000000000000000000000000000000000000000000000000000000000000000000003541198b00000000ffffffffffffffff0400000000000000ffffffff00000000000000000000000019000000bad26f0900000000fca16f090000000004000000ffffffff000000000000000000000000000000000000000000000000000000000000000000000000000000000000000000000000a941198b00000000ffffffffffffffff0400000000000000ffffffff0000000000000000000000000080c44401000000a8966402c8170000100ecd0fd00ecd0f060000000700000001000000000000000000000000000000000000000800000000000001000000000040d0440040d0440c000000000000000000000000000000000000000000000000000000000000000000803f000000000000000038b9a50f44b9a50f44b9a50f0000000000000000502b221a00000000000000000101000090d4f30dc71700000c000000720600004204000021020000090000005e8b6d090000000018a0af1b0000000004000000ffffffff000000000000000000000000000000000000000000000000000000000000000000000000000000000000000000000000cd40198b00000000ffffffffffffffff0400000000000000ffffffff0000000000000000000000000000000022f3aa08000000006aa06f200000000004000000ffffffff0000000000000000000000000000000000000000000000000000000000000000000000000000000000000000000000004143198b00000000ffffffffffffffff0400000000000000ffffffff0000000000000000000000000020ca4401000000a8966402c917000010f6cc0f90f6cc0f070000000700000001000000000000000000000000000000000000000800000000000001000000000000d6440000d6440d000000000000000000000000000000000000000000000000000000000000000000803f0000000000000000e8b9a50ff4b9a50ff4b9a50f0000000000000000502b221a00000000000000000101000090d4f30dc81700000d00000008070000a60400005302000000000000c6d19b08000000008fa26fa90000000004000000ffffffff0000000000000000000000000000000000000000000000000000000000000000000000000000000000000000000000006542198b00000000ffffffffffffffff0400000000000000ffffffff000000000000000000000000190000004ad16f09000000000ca26f090000000004000000ffffffff000000000000000000000000000000000000000000000000000000000000000000000000000000000000000000000000d942198b00000000ffffffffffffffff0400000000000000ffffffff00000000000000000000000000c0cf4401000000a8966402ca1700001009cd0f5009cd0f0000000007000000010000000000000000000000000000000000000008000000000000010000000000c0db4400c0db440e000000000000000000000000000000000000000000000000000000000000000000803f000000000000000028bcbd0f34bcbd0f34bcbd0f0000000000000000502b221a00000000000000000101000090d4f30dc91700000e0000006c070000e704000071020000000000006eee7c0b0000000038dd6f930000000004000000ffffffff000000000000000000000000000000000000000000000000000000000000000000000000000000000000000000000000fd3d198b00000000ffffffffffffffff0400000000000000ffffffff00000000000000000000000019000000f2af6f0900000000b4dc6f090000000004000000ffffffff000000000000000000000000000000000000000000000000000000000000000000000000000000000000000000000000713c198b00000000ffffffffffffffff0400000000000000ffffffff0000000000000000000000000060d54401000000a8966402cb17000010f6cc0f10f7cc0f0700000007000000010000000000000000000000000000000000000008000000000000010000000000a0e14400a0e1440f000000000000000000000000000000000000000000000000000000000000000000803f0000000000000000f8bdbd0f04bebd0f04bebd0f0000000000000000502b221a00000000000000000101000090d4f30dca1700000f000000d0070000280500009402000004000000968c6c0900000000d0df6f100000000004000000ffffffff000000000000000000000000000000000000000000000000000000000000000000000000000000000000000000000000953f198b00000000ffffffffffffffff0400000000000000ffffffff000000000000000000000000000000001a2c5d0b000000004ddf6f9d0000000004000000ffffffff000000000000000000000000000000000000000000000000000000000000000000000000000000000000000000000000093e198b00000000ffffffffffffffff0400000000000000ffffffff0000000000000000000000000000db4401000000</t>
  </si>
  <si>
    <t>#207|CarDef_Arrinera_Hussarya_GT|4348454154454E47494E450300000050CAF62A00000000E8170000a8966402cc17000050cbcc0f90cbcc0f0000000007000000010000000000000000000000000000000000000008000000000000010000000000a0a84400a0a84401000000000000000000000000000000000000000000000000000000000000000000803f0000000004000000f8debd0f04dfbd0f04dfbd0f0000000000000000902b221a00000000000000000101000090f3f30dffffffff010000005e010000e60000007300000000000000264441090000000061d76f7e0000000004000000ffffffff0000000000000000000000000000000000000000000000000000000000000000000000000000000000000000000000004536198b00000000ffffffffffffffff0400000000000000ffffffff00000000000000000000000019000000aaa56f0900000000ecd66f090000000004000000ffffffff000000000000000000000000000000000000000000000000000000000000000000000000000000000000000000000000b936198b00000000ffffffffffffffff0400000000000000ffffffff00000000000000000000000000a0a84400000000a8966402cd170000100ecd0f100fcd0f0000000007000000010000000000000000000000000000000000000008000000000000010000000000a0ae4400a0ae4402000000000000000000000000000000000000000000000000000000000000000000803f000000000400000078debd0f84debd0f84debd0f0000000000000000902b221a00000000000000000101000090f3f30dcc17000002000000c20100002701000096000000000000004e822109000000000ad16f780000000004000000ffffffff000000000000000000000000000000000000000000000000000000000000000000000000000000000000000000000000dd31198b00000000ffffffffffffffff0400000000000000ffffffff00000000000000000000000019000000d2a36f090000000094d06f090000000004000000ffffffff0000000000000000000000000000000000000000000000000000000000000000000000000000000000000000000000005130198b00000000ffffffffffffffff0400000000000000ffffffff0000000000000000000000000040ab4400000000a8966402ce170000d0facc0f90fbcc0f000000000700000001000000000000000000000000000000000000000800000000000001000000000060b1440060b14403000000000000000000000000000000000000000000000000000000000000000000803f000000000400000008dfbd0f14dfbd0f14dfbd0f0000000000000000902b221a00000000000000000101000090f3f30dcd17000003000000580200008b010000c800000000000000f6a0120900000000b3d36fe10000000004000000ffffffff0000000000000000000000000000000000000000000000000000000000000000000000000000000000000000000000007533198b00000000ffffffffffffffff0400000000000000ffffffff000000000000000000000000190000007aa06f09000000003cd36f090000000004000000ffffffff000000000000000000000000000000000000000000000000000000000000000000000000000000000000000000000000e933198b00000000ffffffffffffffff0400000000000000ffffffff00000000000000000000000000e0ad4401000000a8966402cf17000010f6cc0f10f7cc0f000000000700000001000000000000000000000000000000000000000800000000000001000000000000b4440000b44404000000000000000000000000000000000000000000000000000000000000000000803f0000000002000000b8e1bd0fc4e1bd0fc4e1bd0f0000000000000000902b221a00000000000000000101000090f3f30dce17000004000000bc020000cc010000e6000000050000001ea96f090000000058d22f090000000004000000ffffffff0000000000000000000000000000000000000000000000000000000000000000000000000000000000000000000000000d2d198b00000000ffffffffffffffff0400000001000000ffffffff00000000000000000000000000000000e2fef30900000000a0cd6feb0000000004000000ffffffff000000000000000000000000000000000000000000000000000000000000000000000000000000000000000000000000812d198b00000000ffffffffffffffff0400000000000000ffffffff0000000000000000000000000080b04401000000a8966402d01700001009cd0f9009cd0f070000000700000001000000000000000000000000000000000000000800000000000001000000000040ba440040ba4405000000000000000000000000000000000000000000000000000000000000000000803f000000000200000048b9a50f54b9a50f54b9a50f0000000000000000902b221a00000000000000000101000090f3f30dcf1700000500000020030000120200000901000000000000863fd40900000000c5cc6fd50000000004000000ffffffff000000000000000000000000000000000000000000000000000000000000000000000000000000000000000000000000a52c198b00000000ffffffffffffffff0400000000000000ffffffff000000000000000000000000190000000abf6f09000000004ccc6f090000000004000000ffffffff000000000000000000000000000000000000000000000000000000000000000000000000000000000000000000000000192f198b00000000ffffffffffffffff0400000000000000ffffffff0000000000000000000000000020b34401000000a8966402d1170000d001cd0f5002cd0f000000000700000001000000000000000000000000000000000000000800000000000001000000000000ba440000ba4406000000000000000000000000000000000000000000000000000000000000000000803f0000000002000000d879d70fe479d70fe479d70f0000000000000000902b221a00000000000000000101000090f3f30dd017000006000000b6030000710200003b010000000000002edc8509000000006fcf6f5a0000000004000000ffffffff0000000000000000000000000000000000000000000000000000000000000000000000000000000000000000000000003d2e198b00000000ffffffffffffffff0400000000000000ffffffff00000000000000000000000019000000b2bd6f0900000000f4ce6f090000000004000000ffffffff000000000000000000000000000000000000000000000000000000000000000000000000000000000000000000000000b12e198b00000000ffffffffffffffff0400000000000000ffffffff0000000000000000000000000080b54401000000a8966402d217000010facc0f50facc0f0000000007000000010000000000000000000000000000000000000008000000000000010000000000c0bd4400c0bd4407000000000000000000000000000000000000000000000000000000000000000000803f00000000020000007879d70f8479d70f8479d70f0000000000000000902b221a00000000000000000101000090f3f30dd1170000070000001a040000b70200005901000000000000561a66080000000018c96f440000000004000000ffffffff000000000000000000000000000000000000000000000000000000000000000000000000000000000000000000000000d529198b00000000ffffffffffffffff0400000000000000ffffffff00000000000000000000000019000000dabb6f09000000009cc86f090000000004000000ffffffff0000000000000000000000000000000000000000000000000000000000000000000000000000000000000000000000004928198b00000000ffffffffffffffff0400000000000000ffffffff0000000000000000000000000020b94401000000a8966402d317000010ffcc0fd0ffcc0f000000000700000001000000000000000000000000000000000000000800000000000001000000000080c1440080c14408000000000000000000000000000000000000000000000000000000000000000000803f0000000001000000187ad70f247ad70f247ad70f0000000000000000902b221a00000000000000000101000090f3f30dd217000008000000b0040000160300008b01000005000000feb06f0900000000b8cb2f090000000004000000ffffffff0000000000000000000000000000000000000000000000000000000000000000000000000000000000000000000000006d2b198b00000000ffffffffffffffff040000000e000000ffffffff0000000000000000000000000000000042385708000000000dcb6fcd0000000004000000ffffffff000000000000000000000000000000000000000000000000000000000000000000000000000000000000000000000000e12b198b00000000ffffffffffffffff0400000000000000ffffffff00000000000000000000000000c0bc4401000000a8966402d4170000d0facc0f50fbcc0f060000000700000001000000000000000000000000000000000000000800000000000001000000000020c5440020c54409000000000000000000000000000000000000000000000000000000000000000000803f00000000010000008879d70f9479d70f9479d70f0000000000000000902b221a00000000000000000101000090f3f30dd317000009000000140500005c030000ae0100000000000066793808000000002aca6fb70000000004000000ffffffff0000000000000000000000000000000000000000000000000000000000000000000000000000000000000000000000000525198b00000000ffffffffffffffff0400000000000000ffffffff00000000000000000000000019000000eab66f0900000000acc56f090000000004000000ffffffff0000000000000000000000000000000000000000000000000000000000000000000000000000000000000000000000007925198b00000000ffffffffffffffff0400000000000000ffffffff0000000000000000000000000060c04401000000a8966402d517000050f3cc0f90f3cc0f0600000007000000010000000000000000000000000000000000000008000000000000010000000000e0cb4400e0cb440a000000000000000000000000000000000000000000000000000000000000000000803f00000000010000003879d70f4479d70f4479d70f0000000000000000902b221a00000000000000000101000090f3f30dd41700000a000000780500009d030000cc010000000000008eb7180800000000c3c46fb10000000004000000ffffffff0000000000000000000000000000000000000000000000000000000000000000000000000000000000000000000000009d24198b00000000ffffffffffffffff0400000000000000ffffffff0000000000000000000000001900000012b76f090000000054c46f090000000004000000ffffffff0000000000000000000000000000000000000000000000000000000000000000000000000000000000000000000000001127198b00000000ffffffffffffffff0400000000000000ffffffff0000000000000000000000000000c44401000000a8966402d617000050f3cc0fd0f3cc0f0700000007000000010000000000000000000000000000000000000008000000000000010000000000c0cd4400c0cd440b000000000000000000000000000000000000000000000000000000000000000000803f00000000010000002842c91e3442c91e3442c91e0000000000000000902b221a00000000000000000101000090f3f30dd51700000b0000000e06000001040000fe010000000000003654ca08000000007dc76f260000000004000000ffffffff0000000000000000000000000000000000000000000000000000000000000000000000000000000000000000000000003526198b00000000ffffffffffffffff0400000000000000ffffffff00000000000000000000000019000000bab56f0900000000fcc66f090000000004000000ffffffff000000000000000000000000000000000000000000000000000000000000000000000000000000000000000000000000a926198b00000000ffffffffffffffff0400000000000000ffffffff00000000000000000000000000c0c74401000000a8966402d717000090c1cc0fd0c1cc0f060000000700000001000000000000000000000000000000000000000800000000000001000000000040d4440040d4440c000000000000000000000000000000000000000000000000000000000000000000803f0000000000000000a842c91eb442c91eb442c91e0000000000000000902b221a00000000000000000101000090f3f30dd61700000c000000720600004204000021020000090000005e2a6c090000000018c1af150000000004000000ffffffff000000000000000000000000000000000000000000000000000000000000000000000000000000000000000000000000cd21198b00000000ffffffffffffffff0400000000000000ffffffff000000000000000000000000000000002292aa08000000006ac16f200000000004000000ffffffff0000000000000000000000000000000000000000000000000000000000000000000000000000000000000000000000004120198b00000000ffffffffffffffff0400000000000000ffffffff0000000000000000000000000020ce4401000000a8966402d817000010c9cc0f50c9cc0f0000000007000000010000000000000000000000000000000000000008000000000000010000000000e0da4400e0da440d000000000000000000000000000000000000000000000000000000000000000000803f000000000000000018f6b10d24f6b10d24f6b10d0000000000000000902b221a00000000000000000101000090f3f30dd71700000d00000008070000a60400005302000000000000c6b09b08000000008fc36fa90000000004000000ffffffff0000000000000000000000000000000000000000000000000000000000000000000000000000000000000000000000006523198b00000000ffffffffffffffff0400000000000000ffffffff000000000000000000000000190000004ab06f09000000000cc36f090000000004000000ffffffff000000000000000000000000000000000000000000000000000000000000000000000000000000000000000000000000d923198b00000000ffffffffffffffff0400000000000000ffffffff0000000000000000000000000080d44401000000a8966402d917000050cbcc0fd0cbcc0f060000000700000001000000000000000000000000000000000000000800000000000001000000000080e1440080e1440e000000000000000000000000000000000000000000000000000000000000000000803f000000000000000058bdbd0f64bdbd0f64bdbd0f0000000000000000902b221a00000000000000000101000090f3f30dd81700000e0000006c070000e704000071020000000000006ef17c0b0000000038c26f930000000004000000ffffffff000000000000000000000000000000000000000000000000000000000000000000000000000000000000000000000000fd22198b00000000ffffffffffffffff0400000000000000ffffffff00000000000000000000000019000000f28e6f0900000000b4fd6f090000000004000000ffffffff000000000000000000000000000000000000000000000000000000000000000000000000000000000000000000000000711d198b00000000ffffffffffffffff0400000000000000ffffffff00000000000000000000000000e0da4401000000a8966402da17000010f6cc0fd0f6cc0f070000000700000001000000000000000000000000000000000000000800000000000001000000000020e8440020e8440f000000000000000000000000000000000000000000000000000000000000000000803f000000000000000078bebd0f84bebd0f84bebd0f0000000000000000902b221a00000000000000000101000090f3f30dd91700000f000000d007000028050000940200000400000096af6c0900000000d0fc6f100000000004000000ffffffff000000000000000000000000000000000000000000000000000000000000000000000000000000000000000000000000951c198b00000000ffffffffffffffff0400000000000000ffffffff000000000000000000000000000000001a0f5d0b000000004dfc6f9d0000000004000000ffffffff000000000000000000000000000000000000000000000000000000000000000000000000000000000000000000000000091f198b00000000ffffffffffffffff0400000000000000ffffffff0000000000000000000000000060e14401000000</t>
  </si>
  <si>
    <t>#208|BikeDef_BMW_S1000RR|4348454154454E47494E450300000050E9F62A00000000E8170000a8966402db17000050f7cc0fd0f7cc0f00000000070000000100000000000000000000000000000000000000080000000000000100000000000098440000984401000000000000000000000000000000000000000000000000000000000000000000803f0000000004000000a8b9a50fb4b9a50fb4b9a50f0000000000000000d02d221a00000000000000000101000010d5f30dffffffff01000000fa000000a50000005500000000000000262760090000000060f46f740000000004000000ffffffff0000000000000000000000000000000000000000000000000000000000000000000000000000000000000000000000004517198b00000000ffffffffffffffff0400000000000000ffffffff00000000000000000000000019000000aa846f0900000000ecf76f090000000004000000ffffffff000000000000000000000000000000000000000000000000000000000000000000000000000000000000000000000000b917198b00000000ffffffffffffffff0400000000000000ffffffff0000000000000000000000000000984400000000a8966402dc170000100ecd0fd00ecd0f0000000007000000010000000000000000000000000000000000000008000000000000010000000000a09d4400a09d4402000000000000000000000000000000000000000000000000000000000000000000803f0000000004000000c8c4a50fd4c4a50fd4c4a50f0000000000000000d02d221a00000000000000000101000010d5f30ddb170000020000002c010000c800000064000000000000004ec570090000000008f66ff30000000004000000ffffffff000000000000000000000000000000000000000000000000000000000000000000000000000000000000000000000000dd16198b00000000ffffffffffffffff0400000000000000ffffffff00000000000000000000000019000000d2826f090000000094f16f090000000004000000ffffffff0000000000000000000000000000000000000000000000000000000000000000000000000000000000000000000000005111198b00000000ffffffffffffffff0400000000000000ffffffff00000000000000000000000000809a4400000000a8966402dd170000d0c3cc0f50c4cc0f000000000700000001000000000000000000000000000000000000000800000000000001000000000020a0440020a04403000000000000000000000000000000000000000000000000000000000000000000803f0000000004000000d8b7ca1ee4b7ca1ee4b7ca1e0000000000000000d02d221a00000000000000000101000010d5f30ddc170000030000002c010000c80000006400000000000000f6c3700900000000b0f06ff30000000004000000ffffffff0000000000000000000000000000000000000000000000000000000000000000000000000000000000000000000000007510198b00000000ffffffffffffffff0400000000000000ffffffff000000000000000000000000190000007a836f09000000003cf06f090000000004000000ffffffff000000000000000000000000000000000000000000000000000000000000000000000000000000000000000000000000e910198b00000000ffffffffffffffff0400000000000000ffffffff00000000000000000000000000009d4401000000a8966402de17000050f3cc0fd0f3cc0f0700000007000000010000000000000000000000000000000000000008000000000000010000000000c0a24400c0a24404000000000000000000000000000000000000000000000000000000000000000000803f0000000002000000b8debd0fc4debd0fc4debd0f0000000000000000d02d221a00000000000000000101000010d5f30ddd170000040000005e010000e600000073000000050000001e886f090000000058f32f090000000004000000ffffffff0000000000000000000000000000000000000000000000000000000000000000000000000000000000000000000000000d12198b00000000ffffffffffffffff0400000001000000ffffffff00000000000000000000000000000000e261410900000000a5f26f7e0000000004000000ffffffff0000000000000000000000000000000000000000000000000000000000000000000000000000000000000000000000008112198b00000000ffffffffffffffff0400000000000000ffffffff00000000000000000000000000809f4401000000a8966402df170000d0facc0f10fccc0f000000000700000001000000000000000000000000000000000000000800000000000001000000000080a8440080a84405000000000000000000000000000000000000000000000000000000000000000000803f000000000200000088cca50f94cca50f94cca50f0000000000000000d02d221a00000000000000000101000010d5f30dde1700000500000090010000090100008200000000000000861e510900000000c1ed6ffd0000000004000000ffffffff000000000000000000000000000000000000000000000000000000000000000000000000000000000000000000000000a50d198b00000000ffffffffffffffff0400000000000000ffffffff000000000000000000000000190000000a9e6f09000000004ced6f090000000004000000ffffffff000000000000000000000000000000000000000000000000000000000000000000000000000000000000000000000000190c198b00000000ffffffffffffffff0400000000000000ffffffff0000000000000000000000000000a24401000000a8966402e0170000100ecd0fd00ecd0f0000000007000000010000000000000000000000000000000000000008000000000000010000000000c0a84400c0a84406000000000000000000000000000000000000000000000000000000000000000000803f0000000002000000085dd70f145dd70f145dd70f0000000000000000d02d221a00000000000000000101000010d5f30ddf17000006000000900100000901000082000000000000002e1f51090000000069ec6ffd0000000004000000ffffffff0000000000000000000000000000000000000000000000000000000000000000000000000000000000000000000000003d0f198b00000000ffffffffffffffff0400000000000000ffffffff00000000000000000000000019000000b29c6f0900000000f4ef6f090000000004000000ffffffff000000000000000000000000000000000000000000000000000000000000000000000000000000000000000000000000b10f198b00000000ffffffffffffffff0400000000000000ffffffff00000000000000000000000000a0a44401000000a8966402e117000010cecc0f90cecc0f000000000700000001000000000000000000000000000000000000000800000000000001000000000080ac440080ac4407000000000000000000000000000000000000000000000000000000000000000000803f0000000002000000c8a1e406d4a1e406d4a1e4060000000000000000d02d221a00000000000000000101000010d5f30de017000007000000c201000027010000960000000000000056bd21090000000012ee6f780000000004000000ffffffff000000000000000000000000000000000000000000000000000000000000000000000000000000000000000000000000d50e198b00000000ffffffffffffffff0400000000000000ffffffff00000000000000000000000019000000da9a6f09000000009ce96f090000000004000000ffffffff0000000000000000000000000000000000000000000000000000000000000000000000000000000000000000000000004909198b00000000ffffffffffffffff0400000000000000ffffffff0000000000000000000000000040a84401000000a8966402e21700005011cd0fd011cd0f070000000700000001000000000000000000000000000000000000000800000000000001000000000020b0440020b04408000000000000000000000000000000000000000000000000000000000000000000803f000000000100000028a1e40634a1e40634a1e4060000000000000000d02d221a00000000000000000101000010d5f30de117000008000000f40100004a010000a500000005000000fe936f0900000000b8e82f090000000004000000ffffffff0000000000000000000000000000000000000000000000000000000000000000000000000000000000000000000000006d08198b00000000ffffffffffffffff040000000e000000ffffffff00000000000000000000000000000000425b32090000000006e86fe70000000004000000ffffffff000000000000000000000000000000000000000000000000000000000000000000000000000000000000000000000000e108198b00000000ffffffffffffffff0400000000000000ffffffff00000000000000000000000000e0ab4401000000a8966402e317000050cbcc0f90cbcc0f0000000007000000010000000000000000000000000000000000000008000000000000010000000000e0b34400e0b34409000000000000000000000000000000000000000000000000000000000000000000803f000000000100000078a1e40684a1e40684a1e4060000000000000000d02d221a00000000000000000101000010d5f30de217000009000000f40100004a010000a500000000000000665832090000000022eb6fe70000000004000000ffffffff000000000000000000000000000000000000000000000000000000000000000000000000000000000000000000000000050a198b00000000ffffffffffffffff0400000000000000ffffffff00000000000000000000000019000000ea996f0900000000acea6f090000000004000000ffffffff000000000000000000000000000000000000000000000000000000000000000000000000000000000000000000000000790a198b00000000ffffffffffffffff0400000000000000ffffffff0000000000000000000000000080af4401000000a8966402e41700005011cd0fd011cd0f060000000700000001000000000000000000000000000000000000000800000000000001000000000040ba440040ba440a000000000000000000000000000000000000000000000000000000000000000000803f000000000100000088a2e40694a2e40694a2e4060000000000000000d02d221a00000000000000000101000010d5f30de31700000a000000260200006d010000b4000000000000008ef6020900000000cbe56f620000000004000000ffffffff0000000000000000000000000000000000000000000000000000000000000000000000000000000000000000000000009d05198b00000000ffffffffffffffff0400000000000000ffffffff0000000000000000000000001900000012966f090000000054e56f090000000004000000ffffffff0000000000000000000000000000000000000000000000000000000000000000000000000000000000000000000000001104198b00000000ffffffffffffffff0400000000000000ffffffff0000000000000000000000000020b34401000000a8966402e5170000100ecd0f900ecd0f070000000700000001000000000000000000000000000000000000000800000000000001000000000000bc440000bc440b000000000000000000000000000000000000000000000000000000000000000000803f000000000100000038a7e40644a7e40644a7e4060000000000000000d02d221a00000000000000000101000010d5f30de41700000b000000580200008b010000c800000000000000369712090000000073e46fe10000000004000000ffffffff0000000000000000000000000000000000000000000000000000000000000000000000000000000000000000000000003507198b00000000ffffffffffffffff0400000000000000ffffffff00000000000000000000000019000000ba946f0900000000fce76f090000000004000000ffffffff000000000000000000000000000000000000000000000000000000000000000000000000000000000000000000000000a907198b00000000ffffffffffffffff0400000000000000ffffffff0000000000000000000000000080b64401000000a8966402e6170000d0c3cc0f10c4cc0f0000000007000000010000000000000000000000000000000000000008000000000000010000000000c0c24400c0c2440c000000000000000000000000000000000000000000000000000000000000000000803f000000000000000088cb512594cb512594cb51250000000000000000d02d221a00000000000000000101000010d5f30de51700000c000000580200008b010000c8000000090000005e356f090000000018e66f0c0000000004000000ffffffff000000000000000000000000000000000000000000000000000000000000000000000000000000000000000000000000cd06198b00000000ffffffffffffffff0400000000000000ffffffff00000000000000000000000000000000229512090000000067e66fe10000000004000000ffffffff0000000000000000000000000000000000000000000000000000000000000000000000000000000000000000000000004101198b00000000ffffffffffffffff0400000000000000ffffffff0000000000000000000000000020bd4401000000a8966402e7170000d0c3cc0f90c4cc0f0700000007000000010000000000000000000000000000000000000008000000000000010000000000a0c94400a0c9440d000000000000000000000000000000000000000000000000000000000000000000803f000000000000000028cb512534cb512534cb51250000000000000000d02d221a00000000000000000101000010d5f30de61700000d0000008a020000ae010000d700000000000000c633e3090000000084e06f6c0000000004000000ffffffff0000000000000000000000000000000000000000000000000000000000000000000000000000000000000000000000006500198b00000000ffffffffffffffff0400000000000000ffffffff000000000000000000000000190000004a936f09000000000ce06f090000000004000000ffffffff000000000000000000000000000000000000000000000000000000000000000000000000000000000000000000000000d900198b00000000ffffffffffffffff0400000000000000ffffffff00000000000000000000000000c0c34401000000a8966402e8170000d0facc0f10fbcc0f000000000700000001000000000000000000000000000000000000000800000000000001000000000080d0440080d0440e000000000000000000000000000000000000000000000000000000000000000000803f000000000000000098b9a50fa4b9a50fa4b9a50f0000000000000000d02d221a00000000000000000101000010d5f30de71700000e000000bc020000cc010000e6000000000000006ed0f309000000002ce36feb0000000004000000ffffffff000000000000000000000000000000000000000000000000000000000000000000000000000000000000000000000000fd03198b00000000ffffffffffffffff0400000000000000ffffffff00000000000000000000000019000000f2916f0900000000b4e26f090000000004000000ffffffff0000000000000000000000000000000000000000000000000000000000000000000000000000000000000000000000007102198b00000000ffffffffffffffff0400000000000000ffffffff0000000000000000000000000060ca4401000000a8966402e91700001009cd0f5009cd0f070000000700000001000000000000000000000000000000000000000800000000000001000000000000d7440000d7440f000000000000000000000000000000000000000000000000000000000000000000803f0000000000000000f8bebd0f04bfbd0f04bfbd0f0000000000000000d02d221a00000000000000000101000010d5f30de81700000f000000bc020000cc010000e600000004000000964e6d0900000000d01d6e100000000004000000ffffffff00000000000000000000000000000000000000000000000000000000000000000000000000000000000000000000000095fd188b00000000ffffffffffffffff0400000000000000ffffffff000000000000000000000000000000001a2ef20900000000581d6eeb0000000004000000ffffffff00000000000000000000000000000000000000000000000000000000000000000000000000000000000000000000000009fc188b00000000ffffffffffffffff0400000000000000ffffffff00000000000000000000000000c0d04401000000</t>
  </si>
  <si>
    <t>#209|CarDef_Renault_Trezor|4348454154454E47494E4503000000508CF62A00000000E8170000a8966402ea17000050f7cc0f90f7cc0f0000000007000000010000000000000000000000000000000000000008000000000000010000000000408f4400408f4401000000000000000000000000000000000000000000000000000000000000000000803f00000000040000004820672554206725542067250000000000000000d02c221a00000000000000000101000050c5c90fffffffff010000002c010000c8000000640000000000000026a270090000000060916ff30000000004000000ffffffff0000000000000000000000000000000000000000000000000000000000000000000000000000000000000000000000004570198b00000000ffffffffffffffff0400000000000000ffffffff00000000000000000000000019000000aae36f0900000000ec906f090000000004000000ffffffff000000000000000000000000000000000000000000000000000000000000000000000000000000000000000000000000b970198b00000000ffffffffffffffff0400000000000000ffffffff00000000000000000000000000408f4400000000a8966402eb17000050cbcc0fd0cbcc0f00000000070000000100000000000000000000000000000000000000080000000000000100000000008094440080944402000000000000000000000000000000000000000000000000000000000000000000803f00000000040000003820672544206725442067250000000000000000d02c221a00000000000000000101000050c5c90fea17000002000000900100000901000082000000000000004e6051090000000009936ffd0000000004000000ffffffff000000000000000000000000000000000000000000000000000000000000000000000000000000000000000000000000dd73198b00000000ffffffffffffffff0400000000000000ffffffff00000000000000000000000019000000d2e16f090000000094926f090000000004000000ffffffff0000000000000000000000000000000000000000000000000000000000000000000000000000000000000000000000005172198b00000000ffffffffffffffff0400000000000000ffffffff00000000000000000000000000a0914400000000a8966402ec170000100ecd0f500ecd0f00000000070000000100000000000000000000000000000000000000080000000000000100000000000097440000974403000000000000000000000000000000000000000000000000000000000000000000803f0000000004000000a8286725b4286725b42867250000000000000000d02c221a00000000000000000101000050c5c90feb17000003000000c2010000270100009600000000000000f6de210900000000b28d6f780000000004000000ffffffff000000000000000000000000000000000000000000000000000000000000000000000000000000000000000000000000756d198b00000000ffffffffffffffff0400000000000000ffffffff000000000000000000000000190000007afe6f09000000003c8d6f090000000004000000ffffffff000000000000000000000000000000000000000000000000000000000000000000000000000000000000000000000000e96d198b00000000ffffffffffffffff0400000000000000ffffffff0000000000000000000000000000944401000000a8966402ed17000010c9cc0f90c9cc0f00000000070000000100000000000000000000000000000000000000080000000000000100000000006099440060994404000000000000000000000000000000000000000000000000000000000000000000803f00000000020000002828672534286725342867250000000000000000d02c221a00000000000000000101000050c5c90fec17000004000000260200006d010000b4000000050000001ef76f0900000000588c2f090000000004000000ffffffff0000000000000000000000000000000000000000000000000000000000000000000000000000000000000000000000000d6f198b00000000ffffffffffffffff0400000002000000ffffffff00000000000000000000000000000000e29c020900000000a78f6f620000000004000000ffffffff000000000000000000000000000000000000000000000000000000000000000000000000000000000000000000000000816f198b00000000ffffffffffffffff0400000000000000ffffffff0000000000000000000000000060964401000000a8966402ee170000d001cd0f5002cd0f0700000007000000010000000000000000000000000000000000000008000000000000010000000000e09e4400e09e4405000000000000000000000000000000000000000000000000000000000000000000803f00000000020000006828672574286725742867250000000000000000d02c221a00000000000000000101000050c5c90fed170000050000008a020000ae010000d700000000000000865de30900000000c48e6f6c0000000004000000ffffffff000000000000000000000000000000000000000000000000000000000000000000000000000000000000000000000000a56e198b00000000ffffffffffffffff0400000000000000ffffffff000000000000000000000000190000000afd6f09000000004c8e6f090000000004000000ffffffff0000000000000000000000000000000000000000000000000000000000000000000000000000000000000000000000001969198b00000000ffffffffffffffff0400000000000000ffffffff00000000000000000000000000c0984401000000a8966402ef170000d0facc0f10fbcc0f0700000007000000010000000000000000000000000000000000000008000000000000010000000000009f4400009f4406000000000000000000000000000000000000000000000000000000000000000000803f000000000200000098286725a4286725a42867250000000000000000d02c221a00000000000000000101000050c5c90fee17000006000000bc020000cc010000e6000000000000002ebaf309000000006c896feb0000000004000000ffffffff0000000000000000000000000000000000000000000000000000000000000000000000000000000000000000000000003d68198b00000000ffffffffffffffff0400000000000000ffffffff00000000000000000000000019000000b2fb6f0900000000f4886f090000000004000000ffffffff000000000000000000000000000000000000000000000000000000000000000000000000000000000000000000000000b168198b00000000ffffffffffffffff0400000000000000ffffffff00000000000000000000000000209b4401000000a8966402f017000050f3cc0fd0f3cc0f000000000700000001000000000000000000000000000000000000000800000000000001000000000080a2440080a24407000000000000000000000000000000000000000000000000000000000000000000803f0000000002000000b8286725c4286725c42867250000000000000000d02c221a00000000000000000101000050c5c90fef17000007000000200300001202000009010000000000005678d40900000000158b6fd50000000004000000ffffffff000000000000000000000000000000000000000000000000000000000000000000000000000000000000000000000000d56b198b00000000ffffffffffffffff0400000000000000ffffffff00000000000000000000000019000000daf96f09000000009c8a6f090000000004000000ffffffff000000000000000000000000000000000000000000000000000000000000000000000000000000000000000000000000496a198b00000000ffffffffffffffff0400000000000000ffffffff00000000000000000000000000809e4401000000a8966402f11700005005cd0f1006cd0f0600000007000000010000000000000000000000000000000000000008000000000000010000000000e0a54400e0a54408000000000000000000000000000000000000000000000000000000000000000000803f00000000010000004828672554286725542867250000000000000000d02c221a00000000000000000101000050c5c90ff01700000800000084030000530200002701000005000000fefe6f0900000000b8852f090000000004000000ffffffff0000000000000000000000000000000000000000000000000000000000000000000000000000000000000000000000006d65198b00000000ffffffffffffffff040000000e000000ffffffff000000000000000000000000000000004236b5090000000002856fdf0000000004000000ffffffff000000000000000000000000000000000000000000000000000000000000000000000000000000000000000000000000e165198b00000000ffffffffffffffff0400000000000000ffffffff00000000000000000000000000e0a14401000000a8966402f217000010cecc0f90cecc0f000000000700000001000000000000000000000000000000000000000800000000000001000000000060a9440060a94409000000000000000000000000000000000000000000000000000000000000000000803f0000000001000000e8286725f4286725f42867250000000000000000d02c221a00000000000000000101000050c5c90ff117000009000000b6030000710200003b01000000000000669785090000000027846f5a0000000004000000ffffffff0000000000000000000000000000000000000000000000000000000000000000000000000000000000000000000000000567198b00000000ffffffffffffffff0400000000000000ffffffff00000000000000000000000019000000eaf46f0900000000ac876f090000000004000000ffffffff0000000000000000000000000000000000000000000000000000000000000000000000000000000000000000000000007967198b00000000ffffffffffffffff0400000000000000ffffffff0000000000000000000000000040a54401000000a8966402f3170000100ecd0fd00ecd0f060000000700000001000000000000000000000000000000000000000800000000000001000000000060af440060af440a000000000000000000000000000000000000000000000000000000000000000000803f00000000010000000829672514296725142967250000000000000000d02c221a00000000000000000101000050c5c90ff21700000a0000001a040000b702000059010000000000008e55660800000000c0866f440000000004000000ffffffff0000000000000000000000000000000000000000000000000000000000000000000000000000000000000000000000009d66198b00000000ffffffffffffffff0400000000000000ffffffff0000000000000000000000001900000012f56f090000000054866f090000000004000000ffffffff0000000000000000000000000000000000000000000000000000000000000000000000000000000000000000000000001161198b00000000ffffffffffffffff0400000000000000ffffffff00000000000000000000000000a0a84401000000a8966402f4170000d0c3cc0f10c4cc0f070000000700000001000000000000000000000000000000000000000800000000000001000000000020b1440020b1440b000000000000000000000000000000000000000000000000000000000000000000803f0000000001000000c8286725d4286725d42867250000000000000000d02c221a00000000000000000101000050c5c90ff31700000b0000007e040000f80200007c01000000000000361247080000000079816f4e0000000004000000ffffffff0000000000000000000000000000000000000000000000000000000000000000000000000000000000000000000000003560198b00000000ffffffffffffffff0400000000000000ffffffff00000000000000000000000019000000baf36f0900000000fc806f090000000004000000ffffffff000000000000000000000000000000000000000000000000000000000000000000000000000000000000000000000000a960198b00000000ffffffffffffffff0400000000000000ffffffff0000000000000000000000000000ac4401000000a8966402f5170000d0c3cc0f90c4cc0f000000000700000001000000000000000000000000000000000000000800000000000001000000000000b8440000b8440c000000000000000000000000000000000000000000000000000000000000000000803f0000000000000000d8286725e4286725e42867250000000000000000d02c221a00000000000000000101000050c5c90ff41700000c000000b0040000160300008b010000090000005e606e09000000001883ef050000000004000000ffffffff000000000000000000000000000000000000000000000000000000000000000000000000000000000000000000000000cd63198b00000000ffffffffffffffff0400000000000000ffffffff0000000000000000000000000000000022705708000000006d836fcd0000000004000000ffffffff0000000000000000000000000000000000000000000000000000000000000000000000000000000000000000000000004162198b00000000ffffffffffffffff0400000000000000ffffffff00000000000000000000000000a0b24401000000a8966402f617000010facc0f90facc0f0700000007000000010000000000000000000000000000000000000008000000000000010000000000c0be4400c0be440d000000000000000000000000000000000000000000000000000000000000000000803f00000000000000001829672524296725242967250000000000000000d02c221a00000000000000000101000050c5c90ff51700000d000000140500005c030000ae01000000000000c60e3808000000008abd6fb70000000004000000ffffffff000000000000000000000000000000000000000000000000000000000000000000000000000000000000000000000000655d198b00000000ffffffffffffffff0400000000000000ffffffff000000000000000000000000190000004ace6f09000000000cbd6f090000000004000000ffffffff000000000000000000000000000000000000000000000000000000000000000000000000000000000000000000000000d95d198b00000000ffffffffffffffff0400000000000000ffffffff0000000000000000000000000040b94401000000a8966402f7170000100ecd0fd00ecd0f0600000007000000010000000000000000000000000000000000000008000000000000010000000000a0c54400a0c5440e000000000000000000000000000000000000000000000000000000000000000000803f0000000000000000b8b9a50fc4b9a50fc4b9a50f0000000000000000d02c221a00000000000000000101000050c5c90ff61700000e000000780500009d030000cc010000000000006ecf18080000000023bc6fb10000000004000000ffffffff000000000000000000000000000000000000000000000000000000000000000000000000000000000000000000000000fd5c198b00000000ffffffffffffffff0400000000000000ffffffff00000000000000000000000019000000f2cc6f0900000000b4bf6f090000000004000000ffffffff000000000000000000000000000000000000000000000000000000000000000000000000000000000000000000000000715f198b00000000ffffffffffffffff0400000000000000ffffffff00000000000000000000000000e0bf4401000000a8966402f817000010ffcc0fd0ffcc0f070000000700000001000000000000000000000000000000000000000800000000000001000000000040cc440040cc440f000000000000000000000000000000000000000000000000000000000000000000803f0000000000000000f8bfbd0f04c0bd0f04c0bd0f0000000000000000d02c221a00000000000000000101000050c5c90ff71700000f000000aa050000bb030000e00100000400000096ed6c0900000000d0be6f100000000004000000ffffffff000000000000000000000000000000000000000000000000000000000000000000000000000000000000000000000000955e198b00000000ffffffffffffffff0400000000000000ffffffff000000000000000000000000000000001a6de9080000000050be6f3c0000000004000000ffffffff0000000000000000000000000000000000000000000000000000000000000000000000000000000000000000000000000959198b00000000ffffffffffffffff0400000000000000ffffffff0000000000000000000000000040c64401000000</t>
  </si>
  <si>
    <t>#210|CarDef_Pagani_Huayra_BC|4348454154454E47494E45030000005008F72A00000000E8170000a8966402f917000050c6cc0fd0c6cc0f0000000007000000010000000000000000000000000000000000000008000000000000010000000000a0c34400a0c34401000000000000000000000000000000000000000000000000000000000000000000803f000000000400000008cd512514cd512514cd51250000000000000000102d221a000000000000000001010000d003f40dffffffff010000005e010000e60000007300000000000000268640090000000061156e7e0000000004000000ffffffff00000000000000000000000000000000000000000000000000000000000000000000000000000000000000000000000045f4188b00000000ffffffffffffffff0400000000000000ffffffff00000000000000000000000019000000aa676e0900000000ec146e090000000004000000ffffffff000000000000000000000000000000000000000000000000000000000000000000000000000000000000000000000000b9f4188b00000000ffffffffffffffff0400000000000000ffffffff00000000000000000000000000a0c34400000000a8966402fa17000010f6cc0f50f6cc0f0000000007000000010000000000000000000000000000000000000008000000000000010000000000e0c84400e0c84402000000000000000000000000000000000000000000000000000000000000000000803f0000000004000000a8cc5125b4cc5125b4cc51250000000000000000102d221a000000000000000001010000d003f40df917000002000000c20100002701000096000000000000004e442009000000000a176e780000000004000000ffffffff000000000000000000000000000000000000000000000000000000000000000000000000000000000000000000000000ddf7188b00000000ffffffffffffffff0400000000000000ffffffff00000000000000000000000019000000d2656e090000000094166e090000000004000000ffffffff00000000000000000000000000000000000000000000000000000000000000000000000000000000000000000000000051f6188b00000000ffffffffffffffff0400000000000000ffffffff00000000000000000000000000e0c44400000000a8966402fb17000050f3cc0f90f3cc0f000000000700000001000000000000000000000000000000000000000800000000000001000000000020ca440020ca4403000000000000000000000000000000000000000000000000000000000000000000803f000000000400000078cc512584cc512584cc51250000000000000000102d221a000000000000000001010000d003f40dfa17000003000000580200008b010000c800000000000000f662130900000000b3116ee10000000004000000ffffffff00000000000000000000000000000000000000000000000000000000000000000000000000000000000000000000000075f1188b00000000ffffffffffffffff0400000000000000ffffffff000000000000000000000000190000007a626e09000000003c116e090000000004000000ffffffff000000000000000000000000000000000000000000000000000000000000000000000000000000000000000000000000e9f1188b00000000ffffffffffffffff0400000000000000ffffffff0000000000000000000000000020c64401000000a8966402fc17000050f7cc0f90f7cc0f070000000700000001000000000000000000000000000000000000000800000000000001000000000060cb440060cb4404000000000000000000000000000000000000000000000000000000000000000000803f0000000002000000d8cc5125e4cc5125e4cc51250000000000000000102d221a000000000000000001010000d003f40dfb17000004000000bc020000cc010000e6000000050000001e6b6e090000000058102e090000000004000000ffffffff0000000000000000000000000000000000000000000000000000000000000000000000000000000000000000000000000df3188b00000000ffffffffffffffff0400000001000000ffffffff00000000000000000000000000000000e220f20900000000a0136eeb0000000004000000ffffffff00000000000000000000000000000000000000000000000000000000000000000000000000000000000000000000000081f3188b00000000ffffffffffffffff0400000000000000ffffffff0000000000000000000000000060c74401000000a8966402fd1700005005cd0f5006cd0f0000000007000000010000000000000000000000000000000000000008000000000000010000000000a0d04400a0d04405000000000000000000000000000000000000000000000000000000000000000000803f000000000200000088cc512594cc512594cc51250000000000000000102d221a000000000000000001010000d003f40dfc170000050000002003000012020000090100000000000086e1d50900000000c5126ed50000000004000000ffffffff000000000000000000000000000000000000000000000000000000000000000000000000000000000000000000000000a5f2188b00000000ffffffffffffffff0400000000000000ffffffff000000000000000000000000190000000a616e09000000004c126e090000000004000000ffffffff00000000000000000000000000000000000000000000000000000000000000000000000000000000000000000000000019ed188b00000000ffffffffffffffff0400000000000000ffffffff00000000000000000000000000a0c84401000000a8966402fe17000050cbcc0fd0cbcc0f0700000007000000010000000000000000000000000000000000000008000000000000010000000000e0ce4400e0ce4406000000000000000000000000000000000000000000000000000000000000000000803f0000000002000000f8cc512504cd512504cd51250000000000000000102d221a000000000000000001010000d003f40dfd17000006000000b6030000710200003b010000000000002e1e8409000000006f0d6e5a0000000004000000ffffffff0000000000000000000000000000000000000000000000000000000000000000000000000000000000000000000000003dec188b00000000ffffffffffffffff0400000000000000ffffffff00000000000000000000000019000000b27f6e0900000000f40c6e090000000004000000ffffffff000000000000000000000000000000000000000000000000000000000000000000000000000000000000000000000000b1ec188b00000000ffffffffffffffff0400000000000000ffffffff00000000000000000000000000e0c94401000000a8966402ff1700001009cd0f5009cd0f0000000007000000010000000000000000000000000000000000000008000000000000010000000000c0d04400c0d04407000000000000000000000000000000000000000000000000000000000000000000803f0000000002000000b8cc5125c4cc5125c4cc51250000000000000000102d221a000000000000000001010000d003f40dfe170000070000001a040000b7020000590100000000000056dc670800000000180f6e440000000004000000ffffffff000000000000000000000000000000000000000000000000000000000000000000000000000000000000000000000000d5ef188b00000000ffffffffffffffff0400000000000000ffffffff00000000000000000000000019000000da7d6e09000000009c0e6e090000000004000000ffffffff00000000000000000000000000000000000000000000000000000000000000000000000000000000000000000000000049ee188b00000000ffffffffffffffff0400000000000000ffffffff00000000000000000000000000a0cb4401000000a896640200180000d0facc0f90fbcc0f060000000700000001000000000000000000000000000000000000000800000000000001000000000080d2440080d24408000000000000000000000000000000000000000000000000000000000000000000803f000000000100000038cc512544cc512544cc51250000000000000000102d221a000000000000000001010000d003f40dff17000008000000b0040000160300008b01000005000000fe726e0900000000b8092e090000000004000000ffffffff0000000000000000000000000000000000000000000000000000000000000000000000000000000000000000000000006de9188b00000000ffffffffffffffff040000000e000000ffffffff0000000000000000000000000000000042fa5608000000000d096ecd0000000004000000ffffffff000000000000000000000000000000000000000000000000000000000000000000000000000000000000000000000000e1e9188b00000000ffffffffffffffff0400000000000000ffffffff0000000000000000000000000060cd4401000000a896640201180000100ecd0fd00ecd0f000000000700000001000000000000000000000000000000000000000800000000000001000000000040d4440040d44409000000000000000000000000000000000000000000000000000000000000000000803f000000000100000018cd512524cd512524cd51250000000000000000102d221a000000000000000001010000d003f40d0018000009000000140500005c030000ae0100000000000066bb3908000000002a086eb70000000004000000ffffffff00000000000000000000000000000000000000000000000000000000000000000000000000000000000000000000000005eb188b00000000ffffffffffffffff0400000000000000ffffffff00000000000000000000000019000000ea786e0900000000ac0b6e090000000004000000ffffffff00000000000000000000000000000000000000000000000000000000000000000000000000000000000000000000000079eb188b00000000ffffffffffffffff0400000000000000ffffffff0000000000000000000000000020cf4401000000a896640202180000d0facc0f10fccc0f070000000700000001000000000000000000000000000000000000000800000000000001000000000040d9440040d9440a000000000000000000000000000000000000000000000000000000000000000000803f0000000001000000e8cc5125f4cc5125f4cc51250000000000000000102d221a000000000000000001010000d003f40d011800000a000000780500009d030000cc010000000000008e79190800000000c30a6eb10000000004000000ffffffff0000000000000000000000000000000000000000000000000000000000000000000000000000000000000000000000009dea188b00000000ffffffffffffffff0400000000000000ffffffff0000000000000000000000001900000012796e0900000000540a6e090000000004000000ffffffff00000000000000000000000000000000000000000000000000000000000000000000000000000000000000000000000011e5188b00000000ffffffffffffffff0400000000000000ffffffff00000000000000000000000000e0d04401000000a8966402031800005005cd0f5006cd0f070000000700000001000000000000000000000000000000000000000800000000000001000000000040d9440040d9440b000000000000000000000000000000000000000000000000000000000000000000803f000000000100000058cc512564cc512564cc51250000000000000000102d221a000000000000000001010000d003f40d021800000b0000000e06000001040000fe010000000000003696cb08000000007d056e260000000004000000ffffffff00000000000000000000000000000000000000000000000000000000000000000000000000000000000000000000000035e4188b00000000ffffffffffffffff0400000000000000ffffffff00000000000000000000000019000000ba776e0900000000fc046e090000000004000000ffffffff000000000000000000000000000000000000000000000000000000000000000000000000000000000000000000000000a9e4188b00000000ffffffffffffffff0400000000000000ffffffff00000000000000000000000000e0d24401000000a89664020418000050c6cc0fd0c6cc0f0700000007000000010000000000000000000000000000000000000008000000000000010000000000c0dc4400c0dc440c000000000000000000000000000000000000000000000000000000000000000000803f000000000000000028cc512534cc512534cc51250000000000000000102d221a000000000000000001010000d003f40d031800000c000000720600004204000021020000090000005ea46909000000001807ee370000000004000000ffffffff000000000000000000000000000000000000000000000000000000000000000000000000000000000000000000000000cde7188b00000000ffffffffffffffff0400000000000000ffffffff000000000000000000000000000000002254ab08000000006a076e200000000004000000ffffffff00000000000000000000000000000000000000000000000000000000000000000000000000000000000000000000000041e6188b00000000ffffffffffffffff0400000000000000ffffffff0000000000000000000000000060d64401000000a89664020518000050cbcc0f90cbcc0f070000000700000001000000000000000000000000000000000000000800000000000001000000000060e0440060e0440d000000000000000000000000000000000000000000000000000000000000000000803f000000000000000068cc512574cc512574cc51250000000000000000102d221a000000000000000001010000d003f40d041800000d00000008070000a60400005302000000000000c6729a08000000008f016ea90000000004000000ffffffff00000000000000000000000000000000000000000000000000000000000000000000000000000000000000000000000065e1188b00000000ffffffffffffffff0400000000000000ffffffff000000000000000000000000190000004a726e09000000000c016e090000000004000000ffffffff000000000000000000000000000000000000000000000000000000000000000000000000000000000000000000000000d9e1188b00000000ffffffffffffffff0400000000000000ffffffff00000000000000000000000000e0d94401000000a89664020618000010f6cc0fd0f6cc0f000000000700000001000000000000000000000000000000000000000800000000000001000000000000e4440000e4440e000000000000000000000000000000000000000000000000000000000000000000803f0000000000000000e8bfbd0ff4bfbd0ff4bfbd0f0000000000000000102d221a000000000000000001010000d003f40d051800000e0000006c070000e704000071020000000000006e337d0b0000000038006e930000000004000000ffffffff000000000000000000000000000000000000000000000000000000000000000000000000000000000000000000000000fde0188b00000000ffffffffffffffff0400000000000000ffffffff00000000000000000000000019000000f2706e0900000000b4036e090000000004000000ffffffff00000000000000000000000000000000000000000000000000000000000000000000000000000000000000000000000071e3188b00000000ffffffffffffffff0400000000000000ffffffff0000000000000000000000000060dd4401000000a896640207180000d0c3cc0f90c4cc0f0700000007000000010000000000000000000000000000000000000008000000000000010000000000c0e74400c0e7440f000000000000000000000000000000000000000000000000000000000000000000803f000000000000000088bbf61794bbf61794bbf6170000000000000000102d221a000000000000000001010000d003f40d061800000f000000d007000028050000940200000400000096516d0900000000d0026e100000000004000000ffffffff00000000000000000000000000000000000000000000000000000000000000000000000000000000000000000000000095e2188b00000000ffffffffffffffff0400000000000000ffffffff000000000000000000000000000000001af15c0b000000004d026e9d0000000004000000ffffffff00000000000000000000000000000000000000000000000000000000000000000000000000000000000000000000000009dd188b00000000ffffffffffffffff0400000000000000ffffffff0000000000000000000000000000e14401000000</t>
  </si>
  <si>
    <t>#211|BikeDef_Yamaha_YZF_R6|4348454154454E47494E45030000005065F72A00000000E8170000a896640208180000100ecd0fd00ecd0f0000000007000000010000000000000000000000000000000000000008000000000000010000000000c07b4400c07b4401000000000000000000000000000000000000000000000000000000000000000000803f0000000004000000182a6725242a6725242a67250000000000000000d0ee211a00000000000000000101000010edf30dffffffff01000000fa000000a5000000550000000000000026ab61090000000060786e740000000004000000ffffffff000000000000000000000000000000000000000000000000000000000000000000000000000000000000000000000000459b188b00000000ffffffffffffffff0400000000000000ffffffff00000000000000000000000019000000aa086e0900000000ec7b6e090000000004000000ffffffff000000000000000000000000000000000000000000000000000000000000000000000000000000000000000000000000b99b188b00000000ffffffffffffffff0400000000000000ffffffff00000000000000000000000000c07b4400000000a8966402091800005005cd0fd005cd0f00000000070000000100000000000000000000000000000000000000080000000000000100000000000083440000834402000000000000000000000000000000000000000000000000000000000000000000803f00000000040000004829672554296725542967250000000000000000d0ee211a00000000000000000101000010edf30d0818000002000000fa000000a500000055000000000000004ea9610900000000087a6e740000000004000000ffffffff000000000000000000000000000000000000000000000000000000000000000000000000000000000000000000000000dd9a188b00000000ffffffffffffffff0400000000000000ffffffff00000000000000000000000019000000d2066e090000000094756e090000000004000000ffffffff0000000000000000000000000000000000000000000000000000000000000000000000000000000000000000000000005195188b00000000ffffffffffffffff0400000000000000ffffffff0000000000000000000000000060804400000000a89664020a18000010f6cc0fd0f6cc0f00000000070000000100000000000000000000000000000000000000080000000000000100000000008085440080854403000000000000000000000000000000000000000000000000000000000000000000803f000000000400000098296725a4296725a42967250000000000000000d0ee211a00000000000000000101000010edf30d0918000003000000fa000000a50000005500000000000000f6a7610900000000b0746e740000000004000000ffffffff0000000000000000000000000000000000000000000000000000000000000000000000000000000000000000000000007594188b00000000ffffffffffffffff0400000000000000ffffffff000000000000000000000000190000007a076e09000000003c746e090000000004000000ffffffff000000000000000000000000000000000000000000000000000000000000000000000000000000000000000000000000e994188b00000000ffffffffffffffff0400000000000000ffffffff00000000000000000000000000e0824401000000a89664020b18000050c6cc0fd0c6cc0f07000000070000000100000000000000000000000000000000000000080000000000000100000000000088440000884404000000000000000000000000000000000000000000000000000000000000000000803f0000000002000000b8296725c4296725c42967250000000000000000d0ee211a00000000000000000101000010edf30d0a180000040000002c010000c800000064000000050000001e0c6e090000000058772e090000000004000000ffffffff0000000000000000000000000000000000000000000000000000000000000000000000000000000000000000000000000d96188b00000000ffffffffffffffff0400000002000000ffffffff00000000000000000000000000000000e245710900000000a4766ef30000000004000000ffffffff0000000000000000000000000000000000000000000000000000000000000000000000000000000000000000000000008196188b00000000ffffffffffffffff0400000000000000ffffffff0000000000000000000000000060854401000000a89664020c1800005005cd0fd005cd0f0000000007000000010000000000000000000000000000000000000008000000000000010000000000408d4400408d4405000000000000000000000000000000000000000000000000000000000000000000803f00000000020000003829672544296725442967250000000000000000d0ee211a00000000000000000101000010edf30d0b180000050000002c010000c800000064000000000000008642710900000000c0716ef30000000004000000ffffffff000000000000000000000000000000000000000000000000000000000000000000000000000000000000000000000000a591188b00000000ffffffffffffffff0400000000000000ffffffff000000000000000000000000190000000a026e09000000004c716e090000000004000000ffffffff0000000000000000000000000000000000000000000000000000000000000000000000000000000000000000000000001990188b00000000ffffffffffffffff0400000000000000ffffffff00000000000000000000000000e0874401000000a89664020d180000d0facc0f50fbcc0f0000000007000000010000000000000000000000000000000000000008000000000000010000000000c08d4400c08d4406000000000000000000000000000000000000000000000000000000000000000000803f0000000002000000082a6725142a6725142a67250000000000000000d0ee211a00000000000000000101000010edf30d0c180000060000002c010000c800000064000000000000002e4371090000000068706ef30000000004000000ffffffff0000000000000000000000000000000000000000000000000000000000000000000000000000000000000000000000003d93188b00000000ffffffffffffffff0400000000000000ffffffff00000000000000000000000019000000b2006e0900000000f4736e090000000004000000ffffffff000000000000000000000000000000000000000000000000000000000000000000000000000000000000000000000000b193188b00000000ffffffffffffffff0400000000000000ffffffff00000000000000000000000000408a4401000000a89664020e1800005005cd0f1006cd0f00000000070000000100000000000000000000000000000000000000080000000000000100000000004091440040914407000000000000000000000000000000000000000000000000000000000000000000803f0000000002000000c8296725d4296725d42967250000000000000000d0ee211a00000000000000000101000010edf30d0d180000070000005e010000e6000000730000000000000056e140090000000011726e7e0000000004000000ffffffff000000000000000000000000000000000000000000000000000000000000000000000000000000000000000000000000d592188b00000000ffffffffffffffff0400000000000000ffffffff00000000000000000000000019000000da1e6e09000000009c6d6e090000000004000000ffffffff000000000000000000000000000000000000000000000000000000000000000000000000000000000000000000000000498d188b00000000ffffffffffffffff0400000000000000ffffffff00000000000000000000000000c08d4401000000a89664020f18000010cecc0f50cecc0f0600000007000000010000000000000000000000000000000000000008000000000000010000000000e0944400e0944408000000000000000000000000000000000000000000000000000000000000000000803f00000000010000007829672584296725842967250000000000000000d0ee211a00000000000000000101000010edf30d0e180000080000005e010000e60000007300000005000000fe176e0900000000b86c2e090000000004000000ffffffff0000000000000000000000000000000000000000000000000000000000000000000000000000000000000000000000006d8c188b00000000ffffffffffffffff040000000e000000ffffffff0000000000000000000000000000000042ff400900000000056c6e7e0000000004000000ffffffff000000000000000000000000000000000000000000000000000000000000000000000000000000000000000000000000e18c188b00000000ffffffffffffffff0400000000000000ffffffff0000000000000000000000000040914401000000a8966402101800005005cd0f9005cd0f07000000070000000100000000000000000000000000000000000000080000000000000100000000008098440080984409000000000000000000000000000000000000000000000000000000000000000000803f00000000010000002829672534296725342967250000000000000000d0ee211a00000000000000000101000010edf30d0f180000090000005e010000e6000000730000000000000066fc400900000000216f6e7e0000000004000000ffffffff000000000000000000000000000000000000000000000000000000000000000000000000000000000000000000000000058e188b00000000ffffffffffffffff0400000000000000ffffffff00000000000000000000000019000000ea1d6e0900000000ac6e6e090000000004000000ffffffff000000000000000000000000000000000000000000000000000000000000000000000000000000000000000000000000798e188b00000000ffffffffffffffff0400000000000000ffffffff00000000000000000000000000c0944401000000a896640211180000d001cd0f1002cd0f0700000007000000010000000000000000000000000000000000000008000000000000010000000000609e4400609e440a000000000000000000000000000000000000000000000000000000000000000000803f00000000010000008829672594296725942967250000000000000000d0ee211a00000000000000000101000010edf30d101800000a000000900100000901000082000000000000008e9a500900000000c9696efd0000000004000000ffffffff0000000000000000000000000000000000000000000000000000000000000000000000000000000000000000000000009d89188b00000000ffffffffffffffff0400000000000000ffffffff00000000000000000000000019000000121a6e090000000054696e090000000004000000ffffffff0000000000000000000000000000000000000000000000000000000000000000000000000000000000000000000000001188188b00000000ffffffffffffffff0400000000000000ffffffff0000000000000000000000000040984401000000a89664021218000090c1cc0f10c2cc0f0700000007000000010000000000000000000000000000000000000008000000000000010000000000a0a04400a0a0440b000000000000000000000000000000000000000000000000000000000000000000803f0000000001000000d8296725e4296725e42967250000000000000000d0ee211a00000000000000000101000010edf30d111800000b00000090010000090100008200000000000000369b50090000000071686efd0000000004000000ffffffff000000000000000000000000000000000000000000000000000000000000000000000000000000000000000000000000358b188b00000000ffffffffffffffff0400000000000000ffffffff00000000000000000000000019000000ba186e0900000000fc6b6e090000000004000000ffffffff000000000000000000000000000000000000000000000000000000000000000000000000000000000000000000000000a98b188b00000000ffffffffffffffff0400000000000000ffffffff00000000000000000000000000009c4401000000a896640213180000d001cd0f5002cd0f000000000700000001000000000000000000000000000000000000000800000000000001000000000080a7440080a7440c000000000000000000000000000000000000000000000000000000000000000000803f00000000000000005829672564296725642967250000000000000000d0ee211a00000000000000000101000010edf30d121800000c000000900100000901000082000000090000005e496e0900000000186aee0b0000000004000000ffffffff000000000000000000000000000000000000000000000000000000000000000000000000000000000000000000000000cd8a188b00000000ffffffffffffffff0400000000000000ffffffff000000000000000000000000000000002299500900000000656a6efd0000000004000000ffffffff0000000000000000000000000000000000000000000000000000000000000000000000000000000000000000000000004185188b00000000ffffffffffffffff0400000000000000ffffffff00000000000000000000000000a0a24401000000a896640214180000d0facc0f10fbcc0f060000000700000001000000000000000000000000000000000000000800000000000001000000000060ae440060ae440d000000000000000000000000000000000000000000000000000000000000000000803f0000000000000000a8296725b4296725b42967250000000000000000d0ee211a00000000000000000101000010edf30d131800000d000000c2010000270100009600000000000000c63720090000000082646e780000000004000000ffffffff0000000000000000000000000000000000000000000000000000000000000000000000000000000000000000000000006584188b00000000ffffffffffffffff0400000000000000ffffffff000000000000000000000000190000004a176e09000000000c646e090000000004000000ffffffff000000000000000000000000000000000000000000000000000000000000000000000000000000000000000000000000d984188b00000000ffffffffffffffff0400000000000000ffffffff0000000000000000000000000040a94401000000a89664021518000010facc0f50facc0f060000000700000001000000000000000000000000000000000000000800000000000001000000000020b5440020b5440e000000000000000000000000000000000000000000000000000000000000000000803f0000000000000000a8debd0fb4debd0fb4debd0f0000000000000000d0ee211a00000000000000000101000010edf30d141800000e000000c20100002701000096000000000000006e342009000000002a676e780000000004000000ffffffff000000000000000000000000000000000000000000000000000000000000000000000000000000000000000000000000fd87188b00000000ffffffffffffffff0400000000000000ffffffff00000000000000000000000019000000f2156e0900000000b4666e090000000004000000ffffffff0000000000000000000000000000000000000000000000000000000000000000000000000000000000000000000000007186188b00000000ffffffffffffffff0400000000000000ffffffff00000000000000000000000000e0af4401000000a89664021618000010f6cc0f90f6cc0f070000000700000001000000000000000000000000000000000000000800000000000001000000000000bc440000bc440f000000000000000000000000000000000000000000000000000000000000000000803f0000000000000000c8bcf617d4bcf617d4bcf6170000000000000000d0ee211a00000000000000000101000010edf30d151800000f000000c201000027010000960000000400000096326d0900000000d0616e100000000004000000ffffffff0000000000000000000000000000000000000000000000000000000000000000000000000000000000000000000000009581188b00000000ffffffffffffffff0400000000000000ffffffff000000000000000000000000000000001a322009000000005e616e780000000004000000ffffffff0000000000000000000000000000000000000000000000000000000000000000000000000000000000000000000000000980188b00000000ffffffffffffffff0400000000000000ffffffff0000000000000000000000000080b64401000000</t>
  </si>
  <si>
    <t>#212|BikeDef_Yamaha_FZ10|4348454154454E47494E45030000005084F72A00000000E8170000a896640217180000100ecd0fd00ecd0f0000000007000000010000000000000000000000000000000000000008000000000000010000000000c08c4400c08c4401000000000000000000000000000000000000000000000000000000000000000000803f0000000004000000986f6c13a46f6c13a46f6c13000000000000000010ef211a00000000000000000101000090ecf30dffffffff01000000fa000000a50000005500000000000000264a61090000000060996e740000000004000000ffffffff0000000000000000000000000000000000000000000000000000000000000000000000000000000000000000000000004578188b00000000ffffffffffffffff0400000000000000ffffffff00000000000000000000000019000000aaeb6e0900000000ec986e090000000004000000ffffffff000000000000000000000000000000000000000000000000000000000000000000000000000000000000000000000000b978188b00000000ffffffffffffffff0400000000000000ffffffff00000000000000000000000000c08c4400000000a8966402181800005005cd0fd005cd0f0000000007000000010000000000000000000000000000000000000008000000000000010000000000e0914400e0914402000000000000000000000000000000000000000000000000000000000000000000803f00000000040000002844c91e3444c91e3444c91e000000000000000010ef211a00000000000000000101000090ecf30d1718000002000000fa000000a500000055000000000000004e48610900000000089b6e740000000004000000ffffffff000000000000000000000000000000000000000000000000000000000000000000000000000000000000000000000000dd7b188b00000000ffffffffffffffff0400000000000000ffffffff00000000000000000000000019000000d2e96e0900000000949a6e090000000004000000ffffffff000000000000000000000000000000000000000000000000000000000000000000000000000000000000000000000000517a188b00000000ffffffffffffffff0400000000000000ffffffff00000000000000000000000000008f4400000000a89664021918000010f6cc0fd0f6cc0f00000000070000000100000000000000000000000000000000000000080000000000000100000000002094440020944403000000000000000000000000000000000000000000000000000000000000000000803f0000000004000000b8f9a50fc4f9a50fc4f9a50f000000000000000010ef211a00000000000000000101000090ecf30d18180000030000002c010000c80000006400000000000000f6a6710900000000b0956ef30000000004000000ffffffff0000000000000000000000000000000000000000000000000000000000000000000000000000000000000000000000007575188b00000000ffffffffffffffff0400000000000000ffffffff000000000000000000000000190000007ae66e09000000003c956e090000000004000000ffffffff000000000000000000000000000000000000000000000000000000000000000000000000000000000000000000000000e975188b00000000ffffffffffffffff0400000000000000ffffffff0000000000000000000000000040914401000000a89664021a18000050c6cc0fd0c6cc0f07000000070000000100000000000000000000000000000000000000080000000000000100000000008096440080964404000000000000000000000000000000000000000000000000000000000000000000803f000000000200000008f3662514f3662514f36625000000000000000010ef211a00000000000000000101000090ecf30d19180000040000002c010000c800000064000000050000001eef6e090000000058942e090000000004000000ffffffff0000000000000000000000000000000000000000000000000000000000000000000000000000000000000000000000000d77188b00000000ffffffffffffffff0400000001000000ffffffff00000000000000000000000000000000e2a4710900000000a4976ef30000000004000000ffffffff0000000000000000000000000000000000000000000000000000000000000000000000000000000000000000000000008177188b00000000ffffffffffffffff0400000000000000ffffffff0000000000000000000000000080934401000000a89664021b1800005005cd0fd005cd0f0000000007000000010000000000000000000000000000000000000008000000000000010000000000c09b4400c09b4405000000000000000000000000000000000000000000000000000000000000000000803f000000000200000038f2662544f2662544f26625000000000000000010ef211a00000000000000000101000090ecf30d1a180000050000005e010000e600000073000000000000008605400900000000c1966e7e0000000004000000ffffffff000000000000000000000000000000000000000000000000000000000000000000000000000000000000000000000000a576188b00000000ffffffffffffffff0400000000000000ffffffff000000000000000000000000190000000ae56e09000000004c966e090000000004000000ffffffff0000000000000000000000000000000000000000000000000000000000000000000000000000000000000000000000001971188b00000000ffffffffffffffff0400000000000000ffffffff00000000000000000000000000c0954401000000a89664021c180000d0facc0f50fbcc0f0000000007000000010000000000000000000000000000000000000008000000000000010000000000c09b4400c09b4406000000000000000000000000000000000000000000000000000000000000000000803f000000000200000078f2662584f2662584f26625000000000000000010ef211a00000000000000000101000090ecf30d1b180000060000005e010000e600000073000000000000002e0240090000000069916e7e0000000004000000ffffffff0000000000000000000000000000000000000000000000000000000000000000000000000000000000000000000000003d70188b00000000ffffffffffffffff0400000000000000ffffffff00000000000000000000000019000000b2e36e0900000000f4906e090000000004000000ffffffff000000000000000000000000000000000000000000000000000000000000000000000000000000000000000000000000b170188b00000000ffffffffffffffff0400000000000000ffffffff0000000000000000000000000000984401000000a89664021d1800005005cd0f1006cd0f0000000007000000010000000000000000000000000000000000000008000000000000010000000000e09e4400e09e4407000000000000000000000000000000000000000000000000000000000000000000803f0000000002000000f81f67250420672504206725000000000000000010ef211a00000000000000000101000090ecf30d1c1800000700000090010000090100008200000000000000566050090000000011936efd0000000004000000ffffffff000000000000000000000000000000000000000000000000000000000000000000000000000000000000000000000000d573188b00000000ffffffffffffffff0400000000000000ffffffff00000000000000000000000019000000dae16e09000000009c926e090000000004000000ffffffff0000000000000000000000000000000000000000000000000000000000000000000000000000000000000000000000004972188b00000000ffffffffffffffff0400000000000000ffffffff00000000000000000000000000009b4401000000a89664021e18000010cecc0f50cecc0f060000000700000001000000000000000000000000000000000000000800000000000001000000000000a2440000a24408000000000000000000000000000000000000000000000000000000000000000000803f0000000001000000182067252420672524206725000000000000000010ef211a00000000000000000101000090ecf30d1d1800000800000090010000090100008200000005000000fef66e0900000000b88d2e090000000004000000ffffffff0000000000000000000000000000000000000000000000000000000000000000000000000000000000000000000000006d6d188b00000000ffffffffffffffff040000000e000000ffffffff00000000000000000000000000000000427e500900000000058d6efd0000000004000000ffffffff000000000000000000000000000000000000000000000000000000000000000000000000000000000000000000000000e16d188b00000000ffffffffffffffff0400000000000000ffffffff00000000000000000000000000009e4401000000a89664021f1800005005cd0f9005cd0f070000000700000001000000000000000000000000000000000000000800000000000001000000000000a5440000a54409000000000000000000000000000000000000000000000000000000000000000000803f0000000001000000881f6725941f6725941f6725000000000000000010ef211a00000000000000000101000090ecf30d1e18000009000000c201000027010000960000000000000066df200900000000228c6e780000000004000000ffffffff000000000000000000000000000000000000000000000000000000000000000000000000000000000000000000000000056f188b00000000ffffffffffffffff0400000000000000ffffffff00000000000000000000000019000000eafc6e0900000000ac8f6e090000000004000000ffffffff000000000000000000000000000000000000000000000000000000000000000000000000000000000000000000000000796f188b00000000ffffffffffffffff0400000000000000ffffffff0000000000000000000000000000a14401000000a896640220180000d001cd0f1002cd0f070000000700000001000000000000000000000000000000000000000800000000000001000000000080aa440080aa440a000000000000000000000000000000000000000000000000000000000000000000803f0000000001000000782867258428672584286725000000000000000010ef211a00000000000000000101000090ecf30d1f1800000a000000c20100002701000096000000000000008edd200900000000ca8e6e780000000004000000ffffffff0000000000000000000000000000000000000000000000000000000000000000000000000000000000000000000000009d6e188b00000000ffffffffffffffff0400000000000000ffffffff0000000000000000000000001900000012fd6e0900000000548e6e090000000004000000ffffffff0000000000000000000000000000000000000000000000000000000000000000000000000000000000000000000000001169188b00000000ffffffffffffffff0400000000000000ffffffff0000000000000000000000000000a44401000000a89664022118000090c1cc0f10c2cc0f070000000700000001000000000000000000000000000000000000000800000000000001000000000040ac440040ac440b000000000000000000000000000000000000000000000000000000000000000000803f0000000001000000382867254428672544286725000000000000000010ef211a00000000000000000101000090ecf30d201800000b000000f40100004a010000a500000000000000363a33090000000072896ee70000000004000000ffffffff0000000000000000000000000000000000000000000000000000000000000000000000000000000000000000000000003568188b00000000ffffffffffffffff0400000000000000ffffffff00000000000000000000000019000000bafb6e0900000000fc886e090000000004000000ffffffff000000000000000000000000000000000000000000000000000000000000000000000000000000000000000000000000a968188b00000000ffffffffffffffff0400000000000000ffffffff0000000000000000000000000040a74401000000a896640222180000d001cd0f5002cd0f0000000007000000010000000000000000000000000000000000000008000000000000010000000000e0b24400e0b2440c000000000000000000000000000000000000000000000000000000000000000000803f0000000000000000582867256428672564286725000000000000000010ef211a00000000000000000101000090ecf30d211800000c000000f40100004a010000a5000000090000005e806e0900000000188bae0a0000000004000000ffffffff000000000000000000000000000000000000000000000000000000000000000000000000000000000000000000000000cd6b188b00000000ffffffffffffffff0400000000000000ffffffff000000000000000000000000000000002238330900000000668b6ee70000000004000000ffffffff000000000000000000000000000000000000000000000000000000000000000000000000000000000000000000000000416a188b00000000ffffffffffffffff0400000000000000ffffffff00000000000000000000000000a0ad4401000000a896640223180000d0facc0f10fbcc0f060000000700000001000000000000000000000000000000000000000800000000000001000000000060b9440060b9440d000000000000000000000000000000000000000000000000000000000000000000803f0000000000000000882867259428672594286725000000000000000010ef211a00000000000000000101000090ecf30d221800000d000000260200006d010000b400000000000000c69603090000000083856e620000000004000000ffffffff0000000000000000000000000000000000000000000000000000000000000000000000000000000000000000000000006565188b00000000ffffffffffffffff0400000000000000ffffffff000000000000000000000000190000004af66e09000000000c856e090000000004000000ffffffff000000000000000000000000000000000000000000000000000000000000000000000000000000000000000000000000d965188b00000000ffffffffffffffff0400000000000000ffffffff0000000000000000000000000000b44401000000a89664022418000010facc0f50facc0f060000000700000001000000000000000000000000000000000000000800000000000001000000000000c0440000c0440e000000000000000000000000000000000000000000000000000000000000000000803f0000000000000000682967257429672574296725000000000000000010ef211a00000000000000000101000090ecf30d231800000e000000260200006d010000b4000000000000006e970309000000002b846e620000000004000000ffffffff000000000000000000000000000000000000000000000000000000000000000000000000000000000000000000000000fd64188b00000000ffffffffffffffff0400000000000000ffffffff00000000000000000000000019000000f2f46e0900000000b4876e090000000004000000ffffffff0000000000000000000000000000000000000000000000000000000000000000000000000000000000000000000000007167188b00000000ffffffffffffffff0400000000000000ffffffff0000000000000000000000000060ba4401000000a89664022518000010f6cc0f90f6cc0f070000000700000001000000000000000000000000000000000000000800000000000001000000000040c6440040c6440f000000000000000000000000000000000000000000000000000000000000000000803f0000000000000000f8296725042a6725042a6725000000000000000010ef211a00000000000000000101000090ecf30d241800000f000000580200008b010000c80000000400000096d56d0900000000d0866e100000000004000000ffffffff0000000000000000000000000000000000000000000000000000000000000000000000000000000000000000000000009566188b00000000ffffffffffffffff0400000000000000ffffffff000000000000000000000000000000001af51309000000005f866ee10000000004000000ffffffff0000000000000000000000000000000000000000000000000000000000000000000000000000000000000000000000000961188b00000000ffffffffffffffff0400000000000000ffffffff0000000000000000000000000080c04401000000</t>
  </si>
  <si>
    <t>#213|CarDef_Ariel_Atom_V8|4348454154454E47494E45030000005027F72A00000000E8170000a896640226180000100ecd0fd00ecd0f00000000070000000100000000000000000000000000000000000000080000000000000100000000004083440040834401000000000000000000000000000000000000000000000000000000000000000000803f0000000004000000582e6725642e6725642e6725000000000000000050ef211a00000000000000000101000090f2f30dffffffff01000000fa000000a5000000550000000000000026e9610900000000603a6e740000000004000000ffffffff00000000000000000000000000000000000000000000000000000000000000000000000000000000000000000000000045d5188b00000000ffffffffffffffff0400000000000000ffffffff00000000000000000000000019000000aa466e0900000000ec356e090000000004000000ffffffff000000000000000000000000000000000000000000000000000000000000000000000000000000000000000000000000b9d5188b00000000ffffffffffffffff0400000000000000ffffffff0000000000000000000000000040834400000000a896640227180000100ecd0f100fcd0f0000000007000000010000000000000000000000000000000000000008000000000000010000000000e0864400e0864402000000000000000000000000000000000000000000000000000000000000000000803f0000000004000000282e6725342e6725342e6725000000000000000050ef211a00000000000000000101000090f2f30d26180000020000002c010000c800000064000000000000004e0771090000000008346ef30000000004000000ffffffff000000000000000000000000000000000000000000000000000000000000000000000000000000000000000000000000ddd4188b00000000ffffffffffffffff0400000000000000ffffffff00000000000000000000000019000000d2446e090000000094376e090000000004000000ffffffff00000000000000000000000000000000000000000000000000000000000000000000000000000000000000000000000051d7188b00000000ffffffffffffffff0400000000000000ffffffff0000000000000000000000000040844400000000a896640228180000d0facc0f90fbcc0f0000000007000000010000000000000000000000000000000000000008000000000000010000000000e0874400e0874403000000000000000000000000000000000000000000000000000000000000000000803f0000000004000000382e6725442e6725442e6725000000000000000050ef211a00000000000000000101000090f2f30d27180000030000005e010000e60000007300000000000000f6a5400900000000b1366e7e0000000004000000ffffffff00000000000000000000000000000000000000000000000000000000000000000000000000000000000000000000000075d6188b00000000ffffffffffffffff0400000000000000ffffffff000000000000000000000000190000007a456e09000000003c366e090000000004000000ffffffff000000000000000000000000000000000000000000000000000000000000000000000000000000000000000000000000e9d6188b00000000ffffffffffffffff0400000000000000ffffffff0000000000000000000000000040854401000000a896640229180000100ecd0f500ecd0f0700000007000000010000000000000000000000000000000000000008000000000000010000000000e0884400e0884404000000000000000000000000000000000000000000000000000000000000000000803f0000000002000000682e6725742e6725742e6725000000000000000050ef211a00000000000000000101000090f2f30d2818000004000000900100000901000082000000050000001e4a6e090000000058312e090000000004000000ffffffff0000000000000000000000000000000000000000000000000000000000000000000000000000000000000000000000000dd0188b00000000ffffffffffffffff0400000002000000ffffffff00000000000000000000000000000000e2c3500900000000a5306efd0000000004000000ffffffff00000000000000000000000000000000000000000000000000000000000000000000000000000000000000000000000081d0188b00000000ffffffffffffffff0400000000000000ffffffff0000000000000000000000000040864401000000a89664022a18000010cecc0f50cecc0f0000000007000000010000000000000000000000000000000000000008000000000000010000000000a08c4400a08c4405000000000000000000000000000000000000000000000000000000000000000000803f0000000002000000782e6725842e6725842e6725000000000000000050ef211a00000000000000000101000090f2f30d2918000005000000c20100002701000096000000000000008660200900000000c2336e780000000004000000ffffffff000000000000000000000000000000000000000000000000000000000000000000000000000000000000000000000000a5d3188b00000000ffffffffffffffff0400000000000000ffffffff000000000000000000000000190000000a406e09000000004c336e090000000004000000ffffffff00000000000000000000000000000000000000000000000000000000000000000000000000000000000000000000000019d2188b00000000ffffffffffffffff0400000000000000ffffffff0000000000000000000000000040874401000000a89664022b18000050c6cc0fd0c6cc0f0000000007000000010000000000000000000000000000000000000008000000000000010000000000808b4400808b4406000000000000000000000000000000000000000000000000000000000000000000803f0000000002000000083067251430672514306725000000000000000050ef211a00000000000000000101000090f2f30d2a18000006000000f40100004a010000a5000000000000002e813309000000006a326ee70000000004000000ffffffff0000000000000000000000000000000000000000000000000000000000000000000000000000000000000000000000003dcd188b00000000ffffffffffffffff0400000000000000ffffffff00000000000000000000000019000000b25e6e0900000000f42d6e090000000004000000ffffffff000000000000000000000000000000000000000000000000000000000000000000000000000000000000000000000000b1cd188b00000000ffffffffffffffff0400000000000000ffffffff0000000000000000000000000020884401000000a89664022c180000d001cd0f1002cd0f0000000007000000010000000000000000000000000000000000000008000000000000010000000000008d4400008d4407000000000000000000000000000000000000000000000000000000000000000000803f0000000002000000282f6725342f6725342f6725000000000000000050ef211a00000000000000000101000090f2f30d2b18000007000000260200006d010000b400000000000000563f030900000000132c6e620000000004000000ffffffff000000000000000000000000000000000000000000000000000000000000000000000000000000000000000000000000d5cc188b00000000ffffffffffffffff0400000000000000ffffffff00000000000000000000000019000000da5c6e09000000009c2f6e090000000004000000ffffffff00000000000000000000000000000000000000000000000000000000000000000000000000000000000000000000000049cf188b00000000ffffffffffffffff0400000000000000ffffffff0000000000000000000000000080894401000000a89664022d18000090c1cc0fd0c1cc0f0000000007000000010000000000000000000000000000000000000008000000000000010000000000608e4400608e4408000000000000000000000000000000000000000000000000000000000000000000803f0000000001000000682f6725742f6725742f6725000000000000000050ef211a00000000000000000101000090f2f30d2c18000008000000580200008b010000c800000005000000fe556e0900000000b82e2e090000000004000000ffffffff0000000000000000000000000000000000000000000000000000000000000000000000000000000000000000000000006dce188b00000000ffffffffffffffff040000000c000000ffffffff00000000000000000000000000000000425d130900000000072e6ee10000000004000000ffffffff000000000000000000000000000000000000000000000000000000000000000000000000000000000000000000000000e1ce188b00000000ffffffffffffffff0400000000000000ffffffff00000000000000000000000000e08a4401000000a89664022e18000010ffcc0f1000cd0f0600000007000000010000000000000000000000000000000000000008000000000000010000000000c08f4400c08f4409000000000000000000000000000000000000000000000000000000000000000000803f0000000001000000482f6725542f6725542f6725000000000000000050ef211a00000000000000000101000090f2f30d2d180000090000008a020000ae010000d70000000000000066fae2090000000024296e6c0000000004000000ffffffff00000000000000000000000000000000000000000000000000000000000000000000000000000000000000000000000005c8188b00000000ffffffffffffffff0400000000000000ffffffff00000000000000000000000019000000ea5b6e0900000000ac286e090000000004000000ffffffff00000000000000000000000000000000000000000000000000000000000000000000000000000000000000000000000079c8188b00000000ffffffffffffffff0400000000000000ffffffff00000000000000000000000000408c4401000000a89664022f180000100ecd0f900ecd0f0700000007000000010000000000000000000000000000000000000008000000000000010000000000409344004093440a000000000000000000000000000000000000000000000000000000000000000000803f0000000001000000582f6725642f6725642f6725000000000000000050ef211a00000000000000000101000090f2f30d2e1800000a000000bc020000cc010000e6000000000000008e18f20900000000cc2b6eeb0000000004000000ffffffff0000000000000000000000000000000000000000000000000000000000000000000000000000000000000000000000009dcb188b00000000ffffffffffffffff0400000000000000ffffffff0000000000000000000000001900000012586e0900000000542b6e090000000004000000ffffffff00000000000000000000000000000000000000000000000000000000000000000000000000000000000000000000000011ca188b00000000ffffffffffffffff0400000000000000ffffffff00000000000000000000000000a08d4401000000a89664023018000010ffcc0f50ffcc0f0000000007000000010000000000000000000000000000000000000008000000000000010000000000809344008093440b000000000000000000000000000000000000000000000000000000000000000000803f0000000001000000a82f6725b42f6725b42f6725000000000000000050ef211a00000000000000000101000090f2f30d2f1800000b000000ee020000ef010000fa0000000000000036b9c50900000000752a6e560000000004000000ffffffff00000000000000000000000000000000000000000000000000000000000000000000000000000000000000000000000035c5188b00000000ffffffffffffffff0400000000000000ffffffff00000000000000000000000019000000ba566e0900000000fc256e090000000004000000ffffffff000000000000000000000000000000000000000000000000000000000000000000000000000000000000000000000000a9c5188b00000000ffffffffffffffff0400000000000000ffffffff00000000000000000000000000408f4401000000a89664023118000090c1cc0fd0c1cc0f0000000007000000010000000000000000000000000000000000000008000000000000010000000000e09a4400e09a440c000000000000000000000000000000000000000000000000000000000000000000803f0000000000000000b82f6725c42f6725c42f6725000000000000000050ef211a00000000000000000101000090f2f30d301800000c000000200300001202000009010000090000005ea76e09000000001824ee0e0000000004000000ffffffff000000000000000000000000000000000000000000000000000000000000000000000000000000000000000000000000cdc4188b00000000ffffffffffffffff0400000000000000ffffffff0000000000000000000000000000000022d7d5090000000061246ed50000000004000000ffffffff00000000000000000000000000000000000000000000000000000000000000000000000000000000000000000000000041c7188b00000000ffffffffffffffff0400000000000000ffffffff0000000000000000000000000060964401000000a8966402321800005005cd0fd005cd0f000000000700000001000000000000000000000000000000000000000800000000000001000000000040a2440040a2440d000000000000000000000000000000000000000000000000000000000000000000803f0000000000000000e82f6725f42f6725f42f6725000000000000000050ef211a00000000000000000101000090f2f30d311800000d00000052030000300200001801000000000000c675a5090000000086266e500000000004000000ffffffff00000000000000000000000000000000000000000000000000000000000000000000000000000000000000000000000065c6188b00000000ffffffffffffffff0400000000000000ffffffff000000000000000000000000190000004a556e09000000000c266e090000000004000000ffffffff000000000000000000000000000000000000000000000000000000000000000000000000000000000000000000000000d9c6188b00000000ffffffffffffffff0400000000000000ffffffff00000000000000000000000000809d4401000000a89664023318000010ffcc0f90ffcc0f0600000007000000010000000000000000000000000000000000000008000000000000010000000000a0a94400a0a9440e000000000000000000000000000000000000000000000000000000000000000000803f0000000000000000682a6725742a6725742a6725000000000000000050ef211a00000000000000000101000090f2f30d321800000e000000840300005302000027010000000000006e92b409000000002e216edf0000000004000000ffffffff000000000000000000000000000000000000000000000000000000000000000000000000000000000000000000000000fdc1188b00000000ffffffffffffffff0400000000000000ffffffff00000000000000000000000019000000f2536e0900000000b4206e090000000004000000ffffffff00000000000000000000000000000000000000000000000000000000000000000000000000000000000000000000000071c0188b00000000ffffffffffffffff0400000000000000ffffffff00000000000000000000000000a0a44401000000a8966402341800005005cd0fd005cd0f0600000007000000010000000000000000000000000000000000000008000000000000010000000000a0b04400a0b0440f000000000000000000000000000000000000000000000000000000000000000000803f0000000000000000e82a6725f42a6725f42a6725000000000000000050ef211a00000000000000000101000090f2f30d331800000f000000b6030000710200003b0100000400000096c06f0900000000d023ee050000000004000000ffffffff00000000000000000000000000000000000000000000000000000000000000000000000000000000000000000000000095c3188b00000000ffffffffffffffff0400000000000000ffffffff000000000000000000000000000000001a308409000000005b236e5a0000000004000000ffffffff00000000000000000000000000000000000000000000000000000000000000000000000000000000000000000000000009c2188b00000000ffffffffffffffff0400000000000000ffffffff0000000000000000000000000080ab4401000000</t>
  </si>
  <si>
    <t>#214|CarDef_Buick_Riviera|4348454154454E47494E450300000050A3F72A00000000E8170000a896640235180000100ecd0f900ecd0f0000000007000000010000000000000000000000000000000000000008000000000000010000000000008a4400008a4401000000000000000000000000000000000000000000000000000000000000000000803f0000000004000000d82e6725e42e6725e42e6725000000000000000090ed211a000000000000000001010000d0bdf30dffffffff01000000fa000000a50000005500000000000000266d61090000000060be6e740000000004000000ffffffff0000000000000000000000000000000000000000000000000000000000000000000000000000000000000000000000004559188b00000000ffffffffffffffff0400000000000000ffffffff00000000000000000000000019000000aaca6e0900000000ecb96e090000000004000000ffffffff000000000000000000000000000000000000000000000000000000000000000000000000000000000000000000000000b959188b00000000ffffffffffffffff0400000000000000ffffffff00000000000000000000000000008a4400000000a8966402361800001009cd0f9009cd0f0000000007000000010000000000000000000000000000000000000008000000000000010000000000e08e4400e08e4402000000000000000000000000000000000000000000000000000000000000000000803f0000000004000000f82f67250430672504306725000000000000000090ed211a000000000000000001010000d0bdf30d35180000020000002c010000c800000064000000000000004e8b71090000000008b86ef30000000004000000ffffffff000000000000000000000000000000000000000000000000000000000000000000000000000000000000000000000000dd58188b00000000ffffffffffffffff0400000000000000ffffffff00000000000000000000000019000000d2c86e090000000094bb6e090000000004000000ffffffff000000000000000000000000000000000000000000000000000000000000000000000000000000000000000000000000515b188b00000000ffffffffffffffff0400000000000000ffffffff00000000000000000000000000208c4400000000a89664023718000010c9cc0f50c9cc0f00000000070000000100000000000000000000000000000000000000080000000000000100000000002091440020914403000000000000000000000000000000000000000000000000000000000000000000803f0000000004000000782f6725842f6725842f6725000000000000000090ed211a000000000000000001010000d0bdf30d36180000030000005e010000e60000007300000000000000f629400900000000b1ba6e7e0000000004000000ffffffff000000000000000000000000000000000000000000000000000000000000000000000000000000000000000000000000755a188b00000000ffffffffffffffff0400000000000000ffffffff000000000000000000000000190000007ac96e09000000003cba6e090000000004000000ffffffff000000000000000000000000000000000000000000000000000000000000000000000000000000000000000000000000e95a188b00000000ffffffffffffffff0400000000000000ffffffff00000000000000000000000000408e4401000000a8966402381800005005cd0fd005cd0f07000000070000000100000000000000000000000000000000000000080000000000000100000000004093440040934404000000000000000000000000000000000000000000000000000000000000000000803f0000000002000000882f6725942f6725942f6725000000000000000090ed211a000000000000000001010000d0bdf30d3718000004000000900100000901000082000000050000001ece6e090000000058b52e090000000004000000ffffffff0000000000000000000000000000000000000000000000000000000000000000000000000000000000000000000000000d54188b00000000ffffffffffffffff0400000002000000ffffffff00000000000000000000000000000000e247500900000000a5b46efd0000000004000000ffffffff0000000000000000000000000000000000000000000000000000000000000000000000000000000000000000000000008154188b00000000ffffffffffffffff0400000000000000ffffffff0000000000000000000000000060904401000000a896640239180000100ecd0f100fcd0f00000000070000000100000000000000000000000000000000000000080000000000000100000000006098440060984405000000000000000000000000000000000000000000000000000000000000000000803f0000000002000000c82f6725d42f6725d42f6725000000000000000090ed211a000000000000000001010000d0bdf30d3818000005000000c201000027010000960000000000000086e4200900000000c2b76e780000000004000000ffffffff000000000000000000000000000000000000000000000000000000000000000000000000000000000000000000000000a557188b00000000ffffffffffffffff0400000000000000ffffffff000000000000000000000000190000000ac46e09000000004cb76e090000000004000000ffffffff0000000000000000000000000000000000000000000000000000000000000000000000000000000000000000000000001956188b00000000ffffffffffffffff0400000000000000ffffffff0000000000000000000000000080924401000000a89664023a18000010cecc0f10cfcc0f0700000007000000010000000000000000000000000000000000000008000000000000010000000000a0984400a0984406000000000000000000000000000000000000000000000000000000000000000000803f0000000002000000783067258430672584306725000000000000000090ed211a000000000000000001010000d0bdf30d3918000006000000c20100002701000096000000000000002ee52009000000006ab66e780000000004000000ffffffff0000000000000000000000000000000000000000000000000000000000000000000000000000000000000000000000003d51188b00000000ffffffffffffffff0400000000000000ffffffff00000000000000000000000019000000b2c26e0900000000f4b16e090000000004000000ffffffff000000000000000000000000000000000000000000000000000000000000000000000000000000000000000000000000b151188b00000000ffffffffffffffff0400000000000000ffffffff00000000000000000000000000e0944401000000a89664023b18000010cecc0f90cecc0f0000000007000000010000000000000000000000000000000000000008000000000000010000000000a09b4400a09b4407000000000000000000000000000000000000000000000000000000000000000000803f0000000002000000183167252431672524316725000000000000000090ed211a000000000000000001010000d0bdf30d3a18000007000000f40100004a010000a500000000000000560333090000000012b06ee70000000004000000ffffffff000000000000000000000000000000000000000000000000000000000000000000000000000000000000000000000000d550188b00000000ffffffffffffffff0400000000000000ffffffff00000000000000000000000019000000dac06e09000000009cb36e090000000004000000ffffffff0000000000000000000000000000000000000000000000000000000000000000000000000000000000000000000000004953188b00000000ffffffffffffffff0400000000000000ffffffff00000000000000000000000000e0974401000000a89664023c18000010facc0f50facc0f0000000007000000010000000000000000000000000000000000000008000000000000010000000000c09e4400c09e4408000000000000000000000000000000000000000000000000000000000000000000803f0000000001000000d8306725e4306725e4306725000000000000000090ed211a000000000000000001010000d0bdf30d3b18000008000000260200006d010000b400000005000000fec96e0900000000b8b22e090000000004000000ffffffff0000000000000000000000000000000000000000000000000000000000000000000000000000000000000000000000006d52188b00000000ffffffffffffffff040000000e000000ffffffff0000000000000000000000000000000042a103090000000007b26e620000000004000000ffffffff000000000000000000000000000000000000000000000000000000000000000000000000000000000000000000000000e152188b00000000ffffffffffffffff0400000000000000ffffffff00000000000000000000000000e09a4401000000a89664023d18000050f7cc0fd0f7cc0f0000000007000000010000000000000000000000000000000000000008000000000000010000000000e0a14400e0a14409000000000000000000000000000000000000000000000000000000000000000000803f0000000001000000483067255430672554306725000000000000000090ed211a000000000000000001010000d0bdf30d3c18000009000000580200008b010000c80000000000000066de13090000000023ad6ee10000000004000000ffffffff000000000000000000000000000000000000000000000000000000000000000000000000000000000000000000000000054c188b00000000ffffffffffffffff0400000000000000ffffffff00000000000000000000000019000000eadf6e0900000000acac6e090000000004000000ffffffff000000000000000000000000000000000000000000000000000000000000000000000000000000000000000000000000794c188b00000000ffffffffffffffff0400000000000000ffffffff00000000000000000000000000e09d4401000000a89664023e18000050cbcc0fd0cbcc0f060000000700000001000000000000000000000000000000000000000800000000000001000000000040a7440040a7440a000000000000000000000000000000000000000000000000000000000000000000803f000000000100000098306725a4306725a4306725000000000000000090ed211a000000000000000001010000d0bdf30d3d1800000a0000008a020000ae010000d7000000000000008e7ce20900000000ccaf6e6c0000000004000000ffffffff0000000000000000000000000000000000000000000000000000000000000000000000000000000000000000000000009d4f188b00000000ffffffffffffffff0400000000000000ffffffff0000000000000000000000001900000012dc6e090000000054af6e090000000004000000ffffffff000000000000000000000000000000000000000000000000000000000000000000000000000000000000000000000000114e188b00000000ffffffffffffffff0400000000000000ffffffff00000000000000000000000000e0a04401000000a89664023f18000010facc0f50facc0f0700000007000000010000000000000000000000000000000000000008000000000000010000000000e0a84400e0a8440b000000000000000000000000000000000000000000000000000000000000000000803f0000000001000000883067259430672594306725000000000000000090ed211a000000000000000001010000d0bdf30d3e1800000b000000bc020000cc010000e600000000000000369df2090000000074ae6eeb0000000004000000ffffffff0000000000000000000000000000000000000000000000000000000000000000000000000000000000000000000000003549188b00000000ffffffffffffffff0400000000000000ffffffff00000000000000000000000019000000bada6e0900000000fca96e090000000004000000ffffffff000000000000000000000000000000000000000000000000000000000000000000000000000000000000000000000000a949188b00000000ffffffffffffffff0400000000000000ffffffff0000000000000000000000000000a44401000000a8966402401800005011cd0f9011cd0f060000000700000001000000000000000000000000000000000000000800000000000001000000000080af440080af440c000000000000000000000000000000000000000000000000000000000000000000803f0000000000000000383067254430672544306725000000000000000090ed211a000000000000000001010000d0bdf30d3f1800000c000000bc020000cc010000e6000000090000005e136e090000000018a82e0f0000000004000000ffffffff000000000000000000000000000000000000000000000000000000000000000000000000000000000000000000000000cd48188b00000000ffffffffffffffff0400000000000000ffffffff00000000000000000000000000000000229bf2090000000060a86eeb0000000004000000ffffffff000000000000000000000000000000000000000000000000000000000000000000000000000000000000000000000000414b188b00000000ffffffffffffffff0400000000000000ffffffff0000000000000000000000000060aa4401000000a896640241180000d0c3cc0f90c4cc0f070000000700000001000000000000000000000000000000000000000800000000000001000000000000b6440000b6440d000000000000000000000000000000000000000000000000000000000000000000803f0000000000000000a8306725b4306725b4306725000000000000000090ed211a000000000000000001010000d0bdf30d401800000d000000ee020000ef010000fa00000000000000c639c5090000000085aa6e560000000004000000ffffffff000000000000000000000000000000000000000000000000000000000000000000000000000000000000000000000000654a188b00000000ffffffffffffffff0400000000000000ffffffff000000000000000000000000190000004ad96e09000000000caa6e090000000004000000ffffffff000000000000000000000000000000000000000000000000000000000000000000000000000000000000000000000000d94a188b00000000ffffffffffffffff0400000000000000ffffffff00000000000000000000000000c0b04401000000a89664024218000050c6cc0f90c6cc0f0600000007000000010000000000000000000000000000000000000008000000000000010000000000a0bc4400a0bc440e000000000000000000000000000000000000000000000000000000000000000000803f0000000000000000d82c6725e42c6725e42c6725000000000000000090ed211a000000000000000001010000d0bdf30d411800000e000000200300001202000009010000000000006e56d509000000002da56ed50000000004000000ffffffff000000000000000000000000000000000000000000000000000000000000000000000000000000000000000000000000fd45188b00000000ffffffffffffffff0400000000000000ffffffff00000000000000000000000019000000f2d76e0900000000b4a46e090000000004000000ffffffff0000000000000000000000000000000000000000000000000000000000000000000000000000000000000000000000007144188b00000000ffffffffffffffff0400000000000000ffffffff0000000000000000000000000020b74401000000a89664024318000010ffcc0f90ffcc0f0600000007000000010000000000000000000000000000000000000008000000000000010000000000e0c24400e0c2440f000000000000000000000000000000000000000000000000000000000000000000803f0000000000000000b82e6725c42e6725c42e6725000000000000000090ed211a000000000000000001010000d0bdf30d421800000f0000005203000030020000180100000400000096f46d0900000000d0a76e100000000004000000ffffffff0000000000000000000000000000000000000000000000000000000000000000000000000000000000000000000000009547188b00000000ffffffffffffffff0400000000000000ffffffff000000000000000000000000000000001af4a509000000005aa76e500000000004000000ffffffff0000000000000000000000000000000000000000000000000000000000000000000000000000000000000000000000000946188b00000000ffffffffffffffff0400000000000000ffffffff0000000000000000000000000040bd4401000000</t>
  </si>
  <si>
    <t>#215|CarDef_Audi_R8_eTron_Special_Edition|4348454154454E47494E45030000005046F72A00000000E8170000a89664024418000050f7cc0fd0f7cc0f00000000070000000100000000000000000000000000000000000000080000000000000100000000000055440000554401000000000000000000000000000000000000000000000000000000000000000000803f0000000004000000d82f6725e42f6725e42f672500000000000000001066b425000000000000000001010000d0f6f30dffffffff010000005e010000e6000000730000000000000026c8400900000000615b6e7e0000000004000000ffffffff00000000000000000000000000000000000000000000000000000000000000000000000000000000000000000000000045ba188b00000000ffffffffffffffff0400000000000000ffffffff00000000000000000000000019000000aa296e0900000000ec5a6e090000000004000000ffffffff000000000000000000000000000000000000000000000000000000000000000000000000000000000000000000000000b9ba188b00000000ffffffffffffffff0400000000000000ffffffff0000000000000000000000000000554400000000a896640245180000100ecd0fd00ecd0f00000000070000000100000000000000000000000000000000000000080000000000000100000000000062440000624402000000000000000000000000000000000000000000000000000000000000000000803f0000000004000000382f6725442f6725442f672500000000000000001066b425000000000000000001010000d0f6f30d4418000002000000c20100002701000096000000000000004e062009000000000a556e780000000004000000ffffffff000000000000000000000000000000000000000000000000000000000000000000000000000000000000000000000000ddb5188b00000000ffffffffffffffff0400000000000000ffffffff00000000000000000000000019000000d2276e090000000094546e090000000004000000ffffffff00000000000000000000000000000000000000000000000000000000000000000000000000000000000000000000000051b4188b00000000ffffffffffffffff0400000000000000ffffffff00000000000000000000000000805d4400000000a896640246180000d0c3cc0f50c4cc0f0000000007000000010000000000000000000000000000000000000008000000000000010000000000806a4400806a4403000000000000000000000000000000000000000000000000000000000000000000803f000000000400000028306725343067253430672500000000000000001066b425000000000000000001010000d0f6f30d4518000003000000580200008b010000c800000000000000f624130900000000b3576ee10000000004000000ffffffff00000000000000000000000000000000000000000000000000000000000000000000000000000000000000000000000075b7188b00000000ffffffffffffffff0400000000000000ffffffff000000000000000000000000190000007a246e09000000003c576e090000000004000000ffffffff000000000000000000000000000000000000000000000000000000000000000000000000000000000000000000000000e9b7188b00000000ffffffffffffffff0400000000000000ffffffff0000000000000000000000000000664401000000a89664024718000050f3cc0fd0f3cc0f07000000070000000100000000000000000000000000000000000000080000000000000100000000004073440040734404000000000000000000000000000000000000000000000000000000000000000000803f0000000002000000b8306725c4306725c430672500000000000000001066b425000000000000000001010000d0f6f30d4618000004000000bc020000cc010000e6000000050000001e2d6e090000000058562e090000000004000000ffffffff0000000000000000000000000000000000000000000000000000000000000000000000000000000000000000000000000db1188b00000000ffffffffffffffff0400000001000000ffffffff00000000000000000000000000000000e262f20900000000a0516eeb0000000004000000ffffffff00000000000000000000000000000000000000000000000000000000000000000000000000000000000000000000000081b1188b00000000ffffffffffffffff0400000000000000ffffffff00000000000000000000000000806e4401000000a896640248180000d0facc0f10fccc0f00000000070000000100000000000000000000000000000000000000080000000000000100000000008080440080804405000000000000000000000000000000000000000000000000000000000000000000803f0000000002000000c8306725d4306725d430672500000000000000001066b425000000000000000001010000d0f6f30d47180000050000002003000012020000090100000000000086a3d50900000000c5506ed50000000004000000ffffffff000000000000000000000000000000000000000000000000000000000000000000000000000000000000000000000000a5b0188b00000000ffffffffffffffff0400000000000000ffffffff000000000000000000000000190000000a236e09000000004c506e090000000004000000ffffffff00000000000000000000000000000000000000000000000000000000000000000000000000000000000000000000000019b3188b00000000ffffffffffffffff0400000000000000ffffffff0000000000000000000000000000774401000000a896640249180000100ecd0fd00ecd0f00000000070000000100000000000000000000000000000000000000080000000000000100000000000083440000834406000000000000000000000000000000000000000000000000000000000000000000803f000000000200000038316725443167254431672500000000000000001066b425000000000000000001010000d0f6f30d4818000006000000b6030000710200003b010000000000002e408409000000006f536e5a0000000004000000ffffffff0000000000000000000000000000000000000000000000000000000000000000000000000000000000000000000000003db2188b00000000ffffffffffffffff0400000000000000ffffffff00000000000000000000000019000000b2216e0900000000f4526e090000000004000000ffffffff000000000000000000000000000000000000000000000000000000000000000000000000000000000000000000000000b1b2188b00000000ffffffffffffffff0400000000000000ffffffff00000000000000000000000000807f4401000000a89664024a18000010cecc0f90cecc0f00000000070000000100000000000000000000000000000000000000080000000000000100000000002089440020894407000000000000000000000000000000000000000000000000000000000000000000803f000000000200000058316725643167256431672500000000000000001066b425000000000000000001010000d0f6f30d49180000070000001a040000b70200005901000000000000569e670800000000184d6e440000000004000000ffffffff000000000000000000000000000000000000000000000000000000000000000000000000000000000000000000000000d5ad188b00000000ffffffffffffffff0400000000000000ffffffff00000000000000000000000019000000da3f6e09000000009c4c6e090000000004000000ffffffff00000000000000000000000000000000000000000000000000000000000000000000000000000000000000000000000049ac188b00000000ffffffffffffffff0400000000000000ffffffff00000000000000000000000000c0854401000000a89664024b1800005011cd0fd011cd0f0600000007000000010000000000000000000000000000000000000008000000000000010000000000408f4400408f4408000000000000000000000000000000000000000000000000000000000000000000803f0000000001000000e8316725f4316725f431672500000000000000001066b425000000000000000001010000d0f6f30d4a18000008000000b0040000160300008b01000005000000fe346e0900000000b84f2e090000000004000000ffffffff0000000000000000000000000000000000000000000000000000000000000000000000000000000000000000000000006daf188b00000000ffffffffffffffff040000000e000000ffffffff0000000000000000000000000000000042bc5608000000000d4f6ecd0000000004000000ffffffff000000000000000000000000000000000000000000000000000000000000000000000000000000000000000000000000e1af188b00000000ffffffffffffffff0400000000000000ffffffff00000000000000000000000000c08b4401000000a89664024c18000050cbcc0f90cbcc0f07000000070000000100000000000000000000000000000000000000080000000000000100000000006095440060954409000000000000000000000000000000000000000000000000000000000000000000803f0000000001000000c8316725d4316725d431672500000000000000001066b425000000000000000001010000d0f6f30d4b18000009000000140500005c030000ae0100000000000066fd3908000000002a4e6eb70000000004000000ffffffff00000000000000000000000000000000000000000000000000000000000000000000000000000000000000000000000005a9188b00000000ffffffffffffffff0400000000000000ffffffff00000000000000000000000019000000ea3a6e0900000000ac496e090000000004000000ffffffff00000000000000000000000000000000000000000000000000000000000000000000000000000000000000000000000079a9188b00000000ffffffffffffffff0400000000000000ffffffff00000000000000000000000000c0914401000000a89664024d1800005011cd0fd011cd0f0000000007000000010000000000000000000000000000000000000008000000000000010000000000e09d4400e09d440a000000000000000000000000000000000000000000000000000000000000000000803f000000000100000088316725943167259431672500000000000000001066b425000000000000000001010000d0f6f30d4c1800000a000000780500009d030000cc010000000000008e3b190800000000c3486eb10000000004000000ffffffff0000000000000000000000000000000000000000000000000000000000000000000000000000000000000000000000009da8188b00000000ffffffffffffffff0400000000000000ffffffff00000000000000000000000019000000123b6e090000000054486e090000000004000000ffffffff00000000000000000000000000000000000000000000000000000000000000000000000000000000000000000000000011ab188b00000000ffffffffffffffff0400000000000000ffffffff00000000000000000000000000c0974401000000a89664024e180000100ecd0f900ecd0f070000000700000001000000000000000000000000000000000000000800000000000001000000000060a2440060a2440b000000000000000000000000000000000000000000000000000000000000000000803f000000000100000078316725843167258431672500000000000000001066b425000000000000000001010000d0f6f30d4d1800000b0000000e06000001040000fe0100000000000036d8cb08000000007d4b6e260000000004000000ffffffff00000000000000000000000000000000000000000000000000000000000000000000000000000000000000000000000035aa188b00000000ffffffffffffffff0400000000000000ffffffff00000000000000000000000019000000ba396e0900000000fc4a6e090000000004000000ffffffff000000000000000000000000000000000000000000000000000000000000000000000000000000000000000000000000a9aa188b00000000ffffffffffffffff0400000000000000ffffffff00000000000000000000000000a09d4401000000a89664024f180000d0c3cc0f10c4cc0f0000000007000000010000000000000000000000000000000000000008000000000000010000000000a0af4400a0af440c000000000000000000000000000000000000000000000000000000000000000000803f0000000000000000f8316725043267250432672500000000000000001066b425000000000000000001010000d0f6f30d4e1800000c000000720600004204000021020000090000005eb66c090000000018456e1d0000000004000000ffffffff000000000000000000000000000000000000000000000000000000000000000000000000000000000000000000000000cda5188b00000000ffffffffffffffff0400000000000000ffffffff000000000000000000000000000000002216ab08000000006a456e200000000004000000ffffffff00000000000000000000000000000000000000000000000000000000000000000000000000000000000000000000000041a4188b00000000ffffffffffffffff0400000000000000ffffffff0000000000000000000000000080aa4401000000a896640250180000d0c3cc0f90c4cc0f0600000007000000010000000000000000000000000000000000000008000000000000010000000000e0bc4400e0bc440d000000000000000000000000000000000000000000000000000000000000000000803f000000000000000018326725243267252432672500000000000000001066b425000000000000000001010000d0f6f30d4f1800000d00000008070000a60400005302000000000000c6349a08000000008f476ea90000000004000000ffffffff00000000000000000000000000000000000000000000000000000000000000000000000000000000000000000000000065a7188b00000000ffffffffffffffff0400000000000000ffffffff000000000000000000000000190000004a346e09000000000c476e090000000004000000ffffffff000000000000000000000000000000000000000000000000000000000000000000000000000000000000000000000000d9a7188b00000000ffffffffffffffff0400000000000000ffffffff0000000000000000000000000060b74401000000a896640251180000d0facc0f10fbcc0f060000000700000001000000000000000000000000000000000000000800000000000001000000000020ca440020ca440e000000000000000000000000000000000000000000000000000000000000000000803f0000000000000000c82e6725d42e6725d42e672500000000000000001066b425000000000000000001010000d0f6f30d501800000e0000006c070000e704000071020000000000006e757d0b0000000038466e930000000004000000ffffffff000000000000000000000000000000000000000000000000000000000000000000000000000000000000000000000000fda6188b00000000ffffffffffffffff0400000000000000ffffffff00000000000000000000000019000000f2326e0900000000b4416e090000000004000000ffffffff00000000000000000000000000000000000000000000000000000000000000000000000000000000000000000000000071a1188b00000000ffffffffffffffff0400000000000000ffffffff0000000000000000000000000040c44401000000a89664025218000010ffcc0fd0ffcc0f000000000700000001000000000000000000000000000000000000000800000000000001000000000040d7440040d7440f000000000000000000000000000000000000000000000000000000000000000000803f0000000000000000e82e6725f42e6725f42e672500000000000000001066b425000000000000000001010000d0f6f30d511800000f000000d007000028050000940200000400000096136d0900000000d0406e100000000004000000ffffffff00000000000000000000000000000000000000000000000000000000000000000000000000000000000000000000000095a0188b00000000ffffffffffffffff0400000000000000ffffffff000000000000000000000000000000001ab35c0b000000004d406e9d0000000004000000ffffffff00000000000000000000000000000000000000000000000000000000000000000000000000000000000000000000000009a3188b00000000ffffffffffffffff0400000000000000ffffffff0000000000000000000000000000d14401000000</t>
  </si>
  <si>
    <t>#216|CarDef_Vanda_Electric_Dendrobium|4348454154454E47494E450300000050C2F72A00000000E8170000a89664025318000050c6cc0fd0c6cc0f0000000007000000010000000000000000000000000000000000000008000000000000010000000000c0ab4400c0ab4401000000000000000000000000000000000000000000000000000000000000000000803f0000000004000000683067257430672574306725000000000000000010ee211a000000000000000001010000d0cfc90fffffffff010000005e010000e60000007300000000000000264c40090000000061df6e7e0000000004000000ffffffff000000000000000000000000000000000000000000000000000000000000000000000000000000000000000000000000453e188b00000000ffffffffffffffff0400000000000000ffffffff00000000000000000000000019000000aaad6e0900000000ecde6e090000000004000000ffffffff000000000000000000000000000000000000000000000000000000000000000000000000000000000000000000000000b93e188b00000000ffffffffffffffff0400000000000000ffffffff00000000000000000000000000c0ab4400000000a89664025418000010f6cc0f50f6cc0f000000000700000001000000000000000000000000000000000000000800000000000001000000000060b1440060b14402000000000000000000000000000000000000000000000000000000000000000000803f0000000004000000083167251431672514316725000000000000000010ee211a000000000000000001010000d0cfc90f5318000002000000c20100002701000096000000000000004e8a2009000000000ad96e780000000004000000ffffffff000000000000000000000000000000000000000000000000000000000000000000000000000000000000000000000000dd39188b00000000ffffffffffffffff0400000000000000ffffffff00000000000000000000000019000000d2ab6e090000000094d86e090000000004000000ffffffff0000000000000000000000000000000000000000000000000000000000000000000000000000000000000000000000005138188b00000000ffffffffffffffff0400000000000000ffffffff00000000000000000000000000e0ad4400000000a89664025518000050f3cc0f90f3cc0f000000000700000001000000000000000000000000000000000000000800000000000001000000000080b3440080b34403000000000000000000000000000000000000000000000000000000000000000000803f0000000004000000283167253431672534316725000000000000000010ee211a000000000000000001010000d0cfc90f5418000003000000580200008b010000c800000000000000f6a8130900000000b3db6ee10000000004000000ffffffff000000000000000000000000000000000000000000000000000000000000000000000000000000000000000000000000753b188b00000000ffffffffffffffff0400000000000000ffffffff000000000000000000000000190000007aa86e09000000003cdb6e090000000004000000ffffffff000000000000000000000000000000000000000000000000000000000000000000000000000000000000000000000000e93b188b00000000ffffffffffffffff0400000000000000ffffffff0000000000000000000000000000b04401000000a89664025618000050f7cc0f90f7cc0f0700000007000000010000000000000000000000000000000000000008000000000000010000000000c0b54400c0b54404000000000000000000000000000000000000000000000000000000000000000000803f0000000002000000a8316725b4316725b4316725000000000000000010ee211a000000000000000001010000d0cfc90f5518000004000000bc020000cc010000e6000000050000001ea16e090000000058da2e090000000004000000ffffffff0000000000000000000000000000000000000000000000000000000000000000000000000000000000000000000000000d35188b00000000ffffffffffffffff0400000001000000ffffffff00000000000000000000000000000000e2e6f20900000000a0d56eeb0000000004000000ffffffff0000000000000000000000000000000000000000000000000000000000000000000000000000000000000000000000008135188b00000000ffffffffffffffff0400000000000000ffffffff0000000000000000000000000020b24401000000a8966402571800005005cd0f5006cd0f000000000700000001000000000000000000000000000000000000000800000000000001000000000080bb440080bb4405000000000000000000000000000000000000000000000000000000000000000000803f0000000002000000683167257431672574316725000000000000000010ee211a000000000000000001010000d0cfc90f5618000005000000200300001202000009010000000000008627d50900000000c5d46ed50000000004000000ffffffff000000000000000000000000000000000000000000000000000000000000000000000000000000000000000000000000a534188b00000000ffffffffffffffff0400000000000000ffffffff000000000000000000000000190000000aa76e09000000004cd46e090000000004000000ffffffff0000000000000000000000000000000000000000000000000000000000000000000000000000000000000000000000001937188b00000000ffffffffffffffff0400000000000000ffffffff0000000000000000000000000040b44401000000a89664025818000050cbcc0fd0cbcc0f0700000007000000010000000000000000000000000000000000000008000000000000010000000000a0ba4400a0ba4406000000000000000000000000000000000000000000000000000000000000000000803f0000000002000000a8326725b4326725b4326725000000000000000010ee211a000000000000000001010000d0cfc90f5718000006000000b6030000710200003b010000000000002ec48409000000006fd76e5a0000000004000000ffffffff0000000000000000000000000000000000000000000000000000000000000000000000000000000000000000000000003d36188b00000000ffffffffffffffff0400000000000000ffffffff00000000000000000000000019000000b2a56e0900000000f4d66e090000000004000000ffffffff000000000000000000000000000000000000000000000000000000000000000000000000000000000000000000000000b136188b00000000ffffffffffffffff0400000000000000ffffffff0000000000000000000000000020b64401000000a8966402591800001009cd0f5009cd0f0000000007000000010000000000000000000000000000000000000008000000000000010000000000c0bd4400c0bd4407000000000000000000000000000000000000000000000000000000000000000000803f0000000002000000483267255432672554326725000000000000000010ee211a000000000000000001010000d0cfc90f58180000070000001a040000b70200005901000000000000560267080000000018d16e440000000004000000ffffffff000000000000000000000000000000000000000000000000000000000000000000000000000000000000000000000000d531188b00000000ffffffffffffffff0400000000000000ffffffff00000000000000000000000019000000daa36e09000000009cd06e090000000004000000ffffffff0000000000000000000000000000000000000000000000000000000000000000000000000000000000000000000000004930188b00000000ffffffffffffffff0400000000000000ffffffff0000000000000000000000000020b94401000000a89664025a180000d0facc0f90fbcc0f0600000007000000010000000000000000000000000000000000000008000000000000010000000000e0c04400e0c04408000000000000000000000000000000000000000000000000000000000000000000803f0000000001000000383267254432672544326725000000000000000010ee211a000000000000000001010000d0cfc90f5918000008000000b0040000160300008b01000005000000fea86e0900000000b8d32e090000000004000000ffffffff0000000000000000000000000000000000000000000000000000000000000000000000000000000000000000000000006d33188b00000000ffffffffffffffff040000000e000000ffffffff0000000000000000000000000000000042205608000000000dd36ecd0000000004000000ffffffff000000000000000000000000000000000000000000000000000000000000000000000000000000000000000000000000e133188b00000000ffffffffffffffff0400000000000000ffffffff0000000000000000000000000020bc4401000000a89664025b180000100ecd0fd00ecd0f0000000007000000010000000000000000000000000000000000000008000000000000010000000000e0c34400e0c34409000000000000000000000000000000000000000000000000000000000000000000803f0000000001000000683267257432672574326725000000000000000010ee211a000000000000000001010000d0cfc90f5a18000009000000140500005c030000ae0100000000000066613908000000002ad26eb70000000004000000ffffffff000000000000000000000000000000000000000000000000000000000000000000000000000000000000000000000000052d188b00000000ffffffffffffffff0400000000000000ffffffff00000000000000000000000019000000eabe6e0900000000accd6e090000000004000000ffffffff000000000000000000000000000000000000000000000000000000000000000000000000000000000000000000000000792d188b00000000ffffffffffffffff0400000000000000ffffffff0000000000000000000000000020bf4401000000a89664025c180000d0facc0f10fccc0f0700000007000000010000000000000000000000000000000000000008000000000000010000000000e0c94400e0c9440a000000000000000000000000000000000000000000000000000000000000000000803f0000000001000000b8326725c4326725c4326725000000000000000010ee211a000000000000000001010000d0cfc90f5b1800000a000000780500009d030000cc010000000000008ebf190800000000c3cc6eb10000000004000000ffffffff0000000000000000000000000000000000000000000000000000000000000000000000000000000000000000000000009d2c188b00000000ffffffffffffffff0400000000000000ffffffff0000000000000000000000001900000012bf6e090000000054cc6e090000000004000000ffffffff000000000000000000000000000000000000000000000000000000000000000000000000000000000000000000000000112f188b00000000ffffffffffffffff0400000000000000ffffffff0000000000000000000000000020c24401000000a89664025d1800005005cd0f5006cd0f0700000007000000010000000000000000000000000000000000000008000000000000010000000000c0ca4400c0ca440b000000000000000000000000000000000000000000000000000000000000000000803f0000000001000000d8326725e4326725e4326725000000000000000010ee211a000000000000000001010000d0cfc90f5c1800000b0000000e06000001040000fe01000000000000365ccb08000000007dcf6e260000000004000000ffffffff000000000000000000000000000000000000000000000000000000000000000000000000000000000000000000000000352e188b00000000ffffffffffffffff0400000000000000ffffffff00000000000000000000000019000000babd6e0900000000fcce6e090000000004000000ffffffff000000000000000000000000000000000000000000000000000000000000000000000000000000000000000000000000a92e188b00000000ffffffffffffffff0400000000000000ffffffff00000000000000000000000000e0c44401000000a89664025e18000050c6cc0fd0c6cc0f070000000700000001000000000000000000000000000000000000000800000000000001000000000080d0440080d0440c000000000000000000000000000000000000000000000000000000000000000000803f0000000000000000e8326725f4326725f4326725000000000000000010ee211a000000000000000001010000d0cfc90f5d1800000c000000720600004204000021020000090000005e3a6c090000000018c96e1d0000000004000000ffffffff000000000000000000000000000000000000000000000000000000000000000000000000000000000000000000000000cd29188b00000000ffffffffffffffff0400000000000000ffffffff00000000000000000000000000000000229aab08000000006ac96e200000000004000000ffffffff0000000000000000000000000000000000000000000000000000000000000000000000000000000000000000000000004128188b00000000ffffffffffffffff0400000000000000ffffffff0000000000000000000000000060ca4401000000a89664025f18000050cbcc0f90cbcc0f070000000700000001000000000000000000000000000000000000000800000000000001000000000020d6440020d6440d000000000000000000000000000000000000000000000000000000000000000000803f0000000000000000f83267250433672504336725000000000000000010ee211a000000000000000001010000d0cfc90f5e1800000d00000008070000a60400005302000000000000c6b89a08000000008fcb6ea90000000004000000ffffffff000000000000000000000000000000000000000000000000000000000000000000000000000000000000000000000000652b188b00000000ffffffffffffffff0400000000000000ffffffff000000000000000000000000190000004ab86e09000000000ccb6e090000000004000000ffffffff000000000000000000000000000000000000000000000000000000000000000000000000000000000000000000000000d92b188b00000000ffffffffffffffff0400000000000000ffffffff00000000000000000000000000e0cf4401000000a89664026018000010f6cc0fd0f6cc0f0000000007000000010000000000000000000000000000000000000008000000000000010000000000c0db4400c0db440e000000000000000000000000000000000000000000000000000000000000000000803f0000000000000000482e6725542e6725542e6725000000000000000010ee211a000000000000000001010000d0cfc90f5f1800000e0000006c070000e704000071020000000000006ef97d0b0000000038ca6e930000000004000000ffffffff000000000000000000000000000000000000000000000000000000000000000000000000000000000000000000000000fd2a188b00000000ffffffffffffffff0400000000000000ffffffff00000000000000000000000019000000f2b66e0900000000b4c56e090000000004000000ffffffff0000000000000000000000000000000000000000000000000000000000000000000000000000000000000000000000007125188b00000000ffffffffffffffff0400000000000000ffffffff0000000000000000000000000060d54401000000a896640261180000d0c3cc0f90c4cc0f070000000700000001000000000000000000000000000000000000000800000000000001000000000080e1440080e1440f000000000000000000000000000000000000000000000000000000000000000000803f0000000000000000982e6725a42e6725a42e6725000000000000000010ee211a000000000000000001010000d0cfc90f601800000f000000d007000028050000940200000400000096976d0900000000d0c46e100000000004000000ffffffff0000000000000000000000000000000000000000000000000000000000000000000000000000000000000000000000009524188b00000000ffffffffffffffff0400000000000000ffffffff000000000000000000000000000000001a375c0b000000004dc46e9d0000000004000000ffffffff0000000000000000000000000000000000000000000000000000000000000000000000000000000000000000000000000927188b00000000ffffffffffffffff0400000000000000ffffffff00000000000000000000000000e0da4401000000</t>
  </si>
  <si>
    <t>#217|CarDef_BMW_M2_Special_Edition|4348454154454E47494E450300000050E1F72A00000000E8170000a896640262180000100ecd0f900ecd0f00000000070000000100000000000000000000000000000000000000080000000000000100000000006081440060814401000000000000000000000000000000000000000000000000000000000000000000803f0000000004000000b8316725c4316725c4316725000000000000000010ed211a00000000000000000101000050b8f30dffffffff010000005e010000e60000007300000000000000266f40090000000061fc6e7e0000000004000000ffffffff000000000000000000000000000000000000000000000000000000000000000000000000000000000000000000000000451f188b00000000ffffffffffffffff0400000000000000ffffffff00000000000000000000000019000000aa8c6e0900000000ecff6e090000000004000000ffffffff000000000000000000000000000000000000000000000000000000000000000000000000000000000000000000000000b91f188b00000000ffffffffffffffff0400000000000000ffffffff0000000000000000000000000060814400000000a8966402631800001009cd0f9009cd0f00000000070000000100000000000000000000000000000000000000080000000000000100000000004087440040874402000000000000000000000000000000000000000000000000000000000000000000803f0000000004000000483167255431672554316725000000000000000010ed211a00000000000000000101000050b8f30d6218000002000000c20100002701000096000000000000004ead2009000000000afe6e780000000004000000ffffffff000000000000000000000000000000000000000000000000000000000000000000000000000000000000000000000000dd1e188b00000000ffffffffffffffff0400000000000000ffffffff00000000000000000000000019000000d28a6e090000000094f96e090000000004000000ffffffff0000000000000000000000000000000000000000000000000000000000000000000000000000000000000000000000005119188b00000000ffffffffffffffff0400000000000000ffffffff00000000000000000000000000a0844400000000a89664026418000010c9cc0f50c9cc0f0000000007000000010000000000000000000000000000000000000008000000000000010000000000a08a4400a08a4403000000000000000000000000000000000000000000000000000000000000000000803f0000000004000000883267259432672594326725000000000000000010ed211a00000000000000000101000050b8f30d6318000003000000580200008b010000c800000000000000f68b130900000000b3f86ee10000000004000000ffffffff0000000000000000000000000000000000000000000000000000000000000000000000000000000000000000000000007518188b00000000ffffffffffffffff0400000000000000ffffffff000000000000000000000000190000007a8b6e09000000003cf86e090000000004000000ffffffff000000000000000000000000000000000000000000000000000000000000000000000000000000000000000000000000e918188b00000000ffffffffffffffff0400000000000000ffffffff00000000000000000000000000e0874401000000a8966402651800005005cd0fd005cd0f0700000007000000010000000000000000000000000000000000000008000000000000010000000000e08d4400e08d4404000000000000000000000000000000000000000000000000000000000000000000803f000000000200000098326725a4326725a4326725000000000000000010ed211a00000000000000000101000050b8f30d6418000004000000bc020000cc010000e6000000050000001e806e090000000058fb2e090000000004000000ffffffff0000000000000000000000000000000000000000000000000000000000000000000000000000000000000000000000000d1a188b00000000ffffffffffffffff0400000001000000ffffffff00000000000000000000000000000000e2c9f20900000000a0fa6eeb0000000004000000ffffffff000000000000000000000000000000000000000000000000000000000000000000000000000000000000000000000000811a188b00000000ffffffffffffffff0400000000000000ffffffff00000000000000000000000000208b4401000000a896640266180000100ecd0f100fcd0f00000000070000000100000000000000000000000000000000000000080000000000000100000000002094440020944405000000000000000000000000000000000000000000000000000000000000000000803f0000000002000000083367251433672514336725000000000000000010ed211a00000000000000000101000050b8f30d6518000005000000200300001202000009010000000000008606d50900000000c5f56ed50000000004000000ffffffff000000000000000000000000000000000000000000000000000000000000000000000000000000000000000000000000a515188b00000000ffffffffffffffff0400000000000000ffffffff000000000000000000000000190000000a866e09000000004cf56e090000000004000000ffffffff0000000000000000000000000000000000000000000000000000000000000000000000000000000000000000000000001914188b00000000ffffffffffffffff0400000000000000ffffffff00000000000000000000000000608e4401000000a89664026718000010cecc0f10cfcc0f07000000070000000100000000000000000000000000000000000000080000000000000100000000006095440060954406000000000000000000000000000000000000000000000000000000000000000000803f0000000002000000483f6725543f6725543f6725000000000000000010ed211a00000000000000000101000050b8f30d6618000006000000b6030000710200003b010000000000002ee78409000000006ff46e5a0000000004000000ffffffff0000000000000000000000000000000000000000000000000000000000000000000000000000000000000000000000003d17188b00000000ffffffffffffffff0400000000000000ffffffff00000000000000000000000019000000b2846e0900000000f4f76e090000000004000000ffffffff000000000000000000000000000000000000000000000000000000000000000000000000000000000000000000000000b117188b00000000ffffffffffffffff0400000000000000ffffffff00000000000000000000000000c0914401000000a89664026818000010cecc0f90cecc0f0000000007000000010000000000000000000000000000000000000008000000000000010000000000209a4400209a4407000000000000000000000000000000000000000000000000000000000000000000803f0000000002000000683f6725743f6725743f6725000000000000000010ed211a00000000000000000101000050b8f30d67180000070000001a040000b70200005901000000000000562567080000000018f66e440000000004000000ffffffff000000000000000000000000000000000000000000000000000000000000000000000000000000000000000000000000d516188b00000000ffffffffffffffff0400000000000000ffffffff00000000000000000000000019000000da826e09000000009cf16e090000000004000000ffffffff0000000000000000000000000000000000000000000000000000000000000000000000000000000000000000000000004911188b00000000ffffffffffffffff0400000000000000ffffffff0000000000000000000000000060964401000000a89664026918000010facc0f50facc0f0000000007000000010000000000000000000000000000000000000008000000000000010000000000e09e4400e09e4408000000000000000000000000000000000000000000000000000000000000000000803f0000000001000000e83f6725f43f6725f43f6725000000000000000010ed211a00000000000000000101000050b8f30d6818000008000000b0040000160300008b01000005000000fe8b6e0900000000b8f02e090000000004000000ffffffff0000000000000000000000000000000000000000000000000000000000000000000000000000000000000000000000006d10188b00000000ffffffffffffffff040000000e000000ffffffff0000000000000000000000000000000042035608000000000df06ecd0000000004000000ffffffff000000000000000000000000000000000000000000000000000000000000000000000000000000000000000000000000e110188b00000000ffffffffffffffff0400000000000000ffffffff00000000000000000000000000009b4401000000a89664026a18000050f7cc0fd0f7cc0f0000000007000000010000000000000000000000000000000000000008000000000000010000000000a0a34400a0a34409000000000000000000000000000000000000000000000000000000000000000000803f0000000001000000f83f67250440672504406725000000000000000010ed211a00000000000000000101000050b8f30d6918000009000000140500005c030000ae0100000000000066403908000000002af36eb70000000004000000ffffffff0000000000000000000000000000000000000000000000000000000000000000000000000000000000000000000000000512188b00000000ffffffffffffffff0400000000000000ffffffff00000000000000000000000019000000ea816e0900000000acf26e090000000004000000ffffffff0000000000000000000000000000000000000000000000000000000000000000000000000000000000000000000000007912188b00000000ffffffffffffffff0400000000000000ffffffff00000000000000000000000000a09f4401000000a89664026b18000050cbcc0fd0cbcc0f0600000007000000010000000000000000000000000000000000000008000000000000010000000000e0aa4400e0aa440a000000000000000000000000000000000000000000000000000000000000000000803f000000000100000098406725a4406725a4406725000000000000000010ed211a00000000000000000101000050b8f30d6a1800000a000000780500009d030000cc010000000000008e9e190800000000c3ed6eb10000000004000000ffffffff0000000000000000000000000000000000000000000000000000000000000000000000000000000000000000000000009d0d188b00000000ffffffffffffffff0400000000000000ffffffff00000000000000000000000019000000129e6e090000000054ed6e090000000004000000ffffffff000000000000000000000000000000000000000000000000000000000000000000000000000000000000000000000000110c188b00000000ffffffffffffffff0400000000000000ffffffff0000000000000000000000000040a44401000000a89664026c18000010facc0f50facc0f0700000007000000010000000000000000000000000000000000000008000000000000010000000000a0ad4400a0ad440b000000000000000000000000000000000000000000000000000000000000000000803f0000000001000000084167251441672514416725000000000000000010ed211a00000000000000000101000050b8f30d6b1800000b0000000e06000001040000fe01000000000000367fcb08000000007dec6e260000000004000000ffffffff000000000000000000000000000000000000000000000000000000000000000000000000000000000000000000000000350f188b00000000ffffffffffffffff0400000000000000ffffffff00000000000000000000000019000000ba9c6e0900000000fcef6e090000000004000000ffffffff000000000000000000000000000000000000000000000000000000000000000000000000000000000000000000000000a90f188b00000000ffffffffffffffff0400000000000000ffffffff00000000000000000000000000a0a84401000000a89664026d1800005011cd0f9011cd0f0600000007000000010000000000000000000000000000000000000008000000000000010000000000e0b74400e0b7440c000000000000000000000000000000000000000000000000000000000000000000803f0000000000000000484067255440672554406725000000000000000010ed211a00000000000000000101000050b8f30d6c1800000c000000720600004204000021020000090000005ebd6d090000000018ee6e100000000004000000ffffffff000000000000000000000000000000000000000000000000000000000000000000000000000000000000000000000000cd0e188b00000000ffffffffffffffff0400000000000000ffffffff0000000000000000000000000000000022bdab08000000006aee6e200000000004000000ffffffff0000000000000000000000000000000000000000000000000000000000000000000000000000000000000000000000004109188b00000000ffffffffffffffff0400000000000000ffffffff0000000000000000000000000080b24401000000a89664026e180000d0c3cc0f90c4cc0f070000000700000001000000000000000000000000000000000000000800000000000001000000000000c2440000c2440d000000000000000000000000000000000000000000000000000000000000000000803f0000000000000000a8406725b4406725b4406725000000000000000010ed211a00000000000000000101000050b8f30d6d1800000d00000008070000a60400005302000000000000c69b9a08000000008fe86ea90000000004000000ffffffff0000000000000000000000000000000000000000000000000000000000000000000000000000000000000000000000006508188b00000000ffffffffffffffff0400000000000000ffffffff000000000000000000000000190000004a9b6e09000000000ce86e090000000004000000ffffffff000000000000000000000000000000000000000000000000000000000000000000000000000000000000000000000000d908188b00000000ffffffffffffffff0400000000000000ffffffff0000000000000000000000000060bc4401000000a89664026f18000050c6cc0f90c6cc0f060000000700000001000000000000000000000000000000000000000800000000000001000000000040cc440040cc440e000000000000000000000000000000000000000000000000000000000000000000803f0000000000000000f82e6725042f6725042f6725000000000000000010ed211a00000000000000000101000050b8f30d6e1800000e0000006c070000e704000071020000000000006ed87d0b0000000038eb6e930000000004000000ffffffff000000000000000000000000000000000000000000000000000000000000000000000000000000000000000000000000fd0b188b00000000ffffffffffffffff0400000000000000ffffffff00000000000000000000000019000000f2996e0900000000b4ea6e090000000004000000ffffffff000000000000000000000000000000000000000000000000000000000000000000000000000000000000000000000000710a188b00000000ffffffffffffffff0400000000000000ffffffff0000000000000000000000000040c64401000000a89664027018000010ffcc0f90ffcc0f060000000700000001000000000000000000000000000000000000000800000000000001000000000020d6440020d6440f000000000000000000000000000000000000000000000000000000000000000000803f0000000000000000183067252430672524306725000000000000000010ed211a00000000000000000101000050b8f30d6f1800000f000000d007000028050000940200000400000096b66d0900000000d0e56e100000000004000000ffffffff0000000000000000000000000000000000000000000000000000000000000000000000000000000000000000000000009505188b00000000ffffffffffffffff0400000000000000ffffffff000000000000000000000000000000001a165c0b000000004de56e9d0000000004000000ffffffff0000000000000000000000000000000000000000000000000000000000000000000000000000000000000000000000000904188b00000000ffffffffffffffff0400000000000000ffffffff00000000000000000000000000e0cf4401000000</t>
  </si>
  <si>
    <t>#218|BikeDef_Kawasaki_Ninja_H2R|4348454154454E47494E45030000005000F82A00000000E8170000a8966402711800005005cd0f5006cd0f000000000700000001000000000000000000000000000000000000000800000000000001000000000000c5440000c54401000000000000000000000000000000000000000000000000000000000000000000803f0000000004000000b83e6725c43e6725c43e6725000000000000000050f2211a00000000000000000101000090d7f30dffffffff010000005e010000e60000007300000000000000268e4f0900000000611d617e0000000004000000ffffffff00000000000000000000000000000000000000000000000000000000000000000000000000000000000000000000000045fc178b00000000ffffffffffffffff0400000000000000ffffffff00000000000000000000000019000000aa6f610900000000ec1c61090000000004000000ffffffff000000000000000000000000000000000000000000000000000000000000000000000000000000000000000000000000b9fc178b00000000ffffffffffffffff0400000000000000ffffffff0000000000000000000000000000c54400000000a896640272180000100ecd0f900ecd0f000000000700000001000000000000000000000000000000000000000800000000000001000000000020ca440020ca4402000000000000000000000000000000000000000000000000000000000000000000803f0000000004000000483e6725543e6725543e6725000000000000000050f2211a00000000000000000101000090d7f30d7118000002000000c20100002701000096000000000000004e4c2f09000000000a1f61780000000004000000ffffffff000000000000000000000000000000000000000000000000000000000000000000000000000000000000000000000000ddff178b00000000ffffffffffffffff0400000000000000ffffffff00000000000000000000000019000000d26d610900000000941e61090000000004000000ffffffff00000000000000000000000000000000000000000000000000000000000000000000000000000000000000000000000051fe178b00000000ffffffffffffffff0400000000000000ffffffff0000000000000000000000000020c64400000000a89664027318000050f3cc0f90f3cc0f000000000700000001000000000000000000000000000000000000000800000000000001000000000040cb440040cb4403000000000000000000000000000000000000000000000000000000000000000000803f0000000004000000383f6725443f6725443f6725000000000000000050f2211a00000000000000000101000090d7f30d7218000003000000580200008b010000c800000000000000f66a1c0900000000b31961e10000000004000000ffffffff00000000000000000000000000000000000000000000000000000000000000000000000000000000000000000000000075f9178b00000000ffffffffffffffff0400000000000000ffffffff000000000000000000000000190000007a6a6109000000003c1961090000000004000000ffffffff000000000000000000000000000000000000000000000000000000000000000000000000000000000000000000000000e9f9178b00000000ffffffffffffffff0400000000000000ffffffff0000000000000000000000000040c74401000000a8966402741800005011cd0fd011cd0f070000000700000001000000000000000000000000000000000000000800000000000001000000000060cc440060cc4404000000000000000000000000000000000000000000000000000000000000000000803f0000000002000000583f6725643f6725643f6725000000000000000050f2211a00000000000000000101000090d7f30d7318000004000000bc020000cc010000e6000000050000001e63610900000000581821090000000004000000ffffffff0000000000000000000000000000000000000000000000000000000000000000000000000000000000000000000000000dfb178b00000000ffffffffffffffff0400000001000000ffffffff00000000000000000000000000000000e228fd0900000000a01b61eb0000000004000000ffffffff00000000000000000000000000000000000000000000000000000000000000000000000000000000000000000000000081fb178b00000000ffffffffffffffff0400000000000000ffffffff0000000000000000000000000060c84401000000a89664027518000010f6cc0fd0f6cc0f000000000700000001000000000000000000000000000000000000000800000000000001000000000080d1440080d14405000000000000000000000000000000000000000000000000000000000000000000803f0000000002000000d8406725e4406725e4406725000000000000000050f2211a00000000000000000101000090d7f30d74180000050000002003000012020000090100000000000086e9da0900000000c51a61d50000000004000000ffffffff000000000000000000000000000000000000000000000000000000000000000000000000000000000000000000000000a5fa178b00000000ffffffffffffffff0400000000000000ffffffff000000000000000000000000190000000a696109000000004c1a61090000000004000000ffffffff00000000000000000000000000000000000000000000000000000000000000000000000000000000000000000000000019f5178b00000000ffffffffffffffff0400000000000000ffffffff0000000000000000000000000080c94401000000a8966402761800001009cd0f5009cd0f0700000007000000010000000000000000000000000000000000000008000000000000010000000000c0cf4400c0cf4406000000000000000000000000000000000000000000000000000000000000000000803f0000000002000000384167254441672544416725000000000000000050f2211a00000000000000000101000090d7f30d7518000006000000b6030000710200003b010000000000002e068b09000000006f15615a0000000004000000ffffffff0000000000000000000000000000000000000000000000000000000000000000000000000000000000000000000000003df4178b00000000ffffffffffffffff0400000000000000ffffffff00000000000000000000000019000000b267610900000000f41461090000000004000000ffffffff000000000000000000000000000000000000000000000000000000000000000000000000000000000000000000000000b1f4178b00000000ffffffffffffffff0400000000000000ffffffff00000000000000000000000000a0ca4401000000a896640277180000100ecd0f500ecd0f000000000700000001000000000000000000000000000000000000000800000000000001000000000060d1440060d14407000000000000000000000000000000000000000000000000000000000000000000803f0000000002000000484167255441672554416725000000000000000050f2211a00000000000000000101000090d7f30d76180000070000001a040000b7020000590100000000000056c4680800000000181761440000000004000000ffffffff000000000000000000000000000000000000000000000000000000000000000000000000000000000000000000000000d5f7178b00000000ffffffffffffffff0400000000000000ffffffff00000000000000000000000019000000da656109000000009c1661090000000004000000ffffffff00000000000000000000000000000000000000000000000000000000000000000000000000000000000000000000000049f6178b00000000ffffffffffffffff0400000000000000ffffffff0000000000000000000000000040cc4401000000a8966402781800005005cd0f1006cd0f000000000700000001000000000000000000000000000000000000000800000000000001000000000000d3440000d34408000000000000000000000000000000000000000000000000000000000000000000803f0000000001000000084267251442672514426725000000000000000050f2211a00000000000000000101000090d7f30d7718000008000000b0040000160300008b01000005000000fe6a610900000000b81121090000000004000000ffffffff0000000000000000000000000000000000000000000000000000000000000000000000000000000000000000000000006df1178b00000000ffffffffffffffff040000000e000000ffffffff0000000000000000000000000000000042e25908000000000d1161cd0000000004000000ffffffff000000000000000000000000000000000000000000000000000000000000000000000000000000000000000000000000e1f1178b00000000ffffffffffffffff0400000000000000ffffffff00000000000000000000000000e0cd4401000000a8966402791800001009cd0f9009cd0f0000000007000000010000000000000000000000000000000000000008000000000000010000000000c0d44400c0d44409000000000000000000000000000000000000000000000000000000000000000000803f0000000001000000b8416725c4416725c4416725000000000000000050f2211a00000000000000000101000090d7f30d7818000009000000140500005c030000ae0100000000000066a33608000000002a1061b70000000004000000ffffffff00000000000000000000000000000000000000000000000000000000000000000000000000000000000000000000000005f3178b00000000ffffffffffffffff0400000000000000ffffffff00000000000000000000000019000000ea60610900000000ac1361090000000004000000ffffffff00000000000000000000000000000000000000000000000000000000000000000000000000000000000000000000000079f3178b00000000ffffffffffffffff0400000000000000ffffffff0000000000000000000000000080cf4401000000a89664027a180000d0facc0f10fbcc0f070000000700000001000000000000000000000000000000000000000800000000000001000000000080d9440080d9440a000000000000000000000000000000000000000000000000000000000000000000803f0000000001000000584167256441672564416725000000000000000050f2211a00000000000000000101000090d7f30d791800000a000000780500009d030000cc010000000000008e61160800000000c31261b10000000004000000ffffffff0000000000000000000000000000000000000000000000000000000000000000000000000000000000000000000000009df2178b00000000ffffffffffffffff0400000000000000ffffffff000000000000000000000000190000001261610900000000541261090000000004000000ffffffff00000000000000000000000000000000000000000000000000000000000000000000000000000000000000000000000011ed178b00000000ffffffffffffffff0400000000000000ffffffff0000000000000000000000000020d14401000000a89664027b180000d0facc0fd0fbcc0f0600000007000000010000000000000000000000000000000000000008000000000000010000000000e0d84400e0d8440b000000000000000000000000000000000000000000000000000000000000000000803f0000000001000000784167258441672584416725000000000000000050f2211a00000000000000000101000090d7f30d7a1800000b0000000e06000001040000fe01000000000000369ec408000000007d0d61260000000004000000ffffffff00000000000000000000000000000000000000000000000000000000000000000000000000000000000000000000000035ec178b00000000ffffffffffffffff0400000000000000ffffffff00000000000000000000000019000000ba7f610900000000fc0c61090000000004000000ffffffff000000000000000000000000000000000000000000000000000000000000000000000000000000000000000000000000a9ec178b00000000ffffffffffffffff0400000000000000ffffffff0000000000000000000000000080d24401000000a89664027c18000010f6cc0f50f6cc0f060000000700000001000000000000000000000000000000000000000800000000000001000000000020dc440020dc440c000000000000000000000000000000000000000000000000000000000000000000803f0000000000000000684167257441672574416725000000000000000050f2211a00000000000000000101000090d7f30d7b1800000c000000720600004204000021020000090000005e24630900000000180fa11b0000000004000000ffffffff000000000000000000000000000000000000000000000000000000000000000000000000000000000000000000000000cdef178b00000000ffffffffffffffff0400000000000000ffffffff00000000000000000000000000000000225ca408000000006a0f61200000000004000000ffffffff00000000000000000000000000000000000000000000000000000000000000000000000000000000000000000000000041ee178b00000000ffffffffffffffff0400000000000000ffffffff00000000000000000000000000c0d54401000000a89664027d18000050f3cc0fd0f3cc0f060000000700000001000000000000000000000000000000000000000800000000000001000000000080df440080df440d000000000000000000000000000000000000000000000000000000000000000000803f0000000000000000c8416725d4416725d4416725000000000000000050f2211a00000000000000000101000090d7f30d7c1800000d00000008070000a60400005302000000000000c67a9508000000008f0961a90000000004000000ffffffff00000000000000000000000000000000000000000000000000000000000000000000000000000000000000000000000065e9178b00000000ffffffffffffffff0400000000000000ffffffff000000000000000000000000190000004a7a6109000000000c0961090000000004000000ffffffff000000000000000000000000000000000000000000000000000000000000000000000000000000000000000000000000d9e9178b00000000ffffffffffffffff0400000000000000ffffffff0000000000000000000000000000d94401000000a89664027e180000d0facc0f50fbcc0f0000000007000000010000000000000000000000000000000000000008000000000000010000000000e0e24400e0e2440e000000000000000000000000000000000000000000000000000000000000000000803f0000000000000000982f6725a42f6725a42f6725000000000000000050f2211a00000000000000000101000090d7f30d7d1800000e0000006c070000e704000071020000000000006e3b720b00000000380861930000000004000000ffffffff000000000000000000000000000000000000000000000000000000000000000000000000000000000000000000000000fde8178b00000000ffffffffffffffff0400000000000000ffffffff00000000000000000000000019000000f278610900000000b40b61090000000004000000ffffffff00000000000000000000000000000000000000000000000000000000000000000000000000000000000000000000000071eb178b00000000ffffffffffffffff0400000000000000ffffffff0000000000000000000000000040dc4401000000a89664027f18000050f7cc0f90f7cc0f070000000700000001000000000000000000000000000000000000000800000000000001000000000040e6440040e6440f000000000000000000000000000000000000000000000000000000000000000000803f0000000000000000e8306725f4306725f4306725000000000000000050f2211a00000000000000000101000090d7f30d7e1800000f000000d00700002805000094020000040000009659620900000000d00a61100000000004000000ffffffff00000000000000000000000000000000000000000000000000000000000000000000000000000000000000000000000095ea178b00000000ffffffffffffffff0400000000000000ffffffff000000000000000000000000000000001af9530b000000004d0a619d0000000004000000ffffffff00000000000000000000000000000000000000000000000000000000000000000000000000000000000000000000000009e5178b00000000ffffffffffffffff0400000000000000ffffffff0000000000000000000000000080df4401000000</t>
  </si>
  <si>
    <t>#219|CarDef_Vencer_Sarthe|4348454154454E47494E4503000000506EF82A00000000E8170000a89664028018000010f6cc0f90f6cc0f0000000007000000010000000000000000000000000000000000000008000000000000010000000000e0af4400e0af4401000000000000000000000000000000000000000000000000000000000000000000803f00000000040000001841672524416725244167250000000000000000d0f1211a00000000000000000101000050d0c90fffffffff010000002c010000c8000000640000000000000026407e0900000000607361f30000000004000000ffffffff0000000000000000000000000000000000000000000000000000000000000000000000000000000000000000000000004592178b00000000ffffffffffffffff0400000000000000ffffffff00000000000000000000000019000000aa01610900000000ec7261090000000004000000ffffffff000000000000000000000000000000000000000000000000000000000000000000000000000000000000000000000000b992178b00000000ffffffffffffffff0400000000000000ffffffff00000000000000000000000000e0af4400000000a896640281180000100ecd0fd00ecd0f000000000700000001000000000000000000000000000000000000000800000000000001000000000020b4440020b44402000000000000000000000000000000000000000000000000000000000000000000803f00000000040000005840672564406725644067250000000000000000d0f1211a00000000000000000101000050d0c90f80180000020000005e010000e600000073000000000000004efe4f0900000000096d617e0000000004000000ffffffff000000000000000000000000000000000000000000000000000000000000000000000000000000000000000000000000dd8d178b00000000ffffffffffffffff0400000000000000ffffffff00000000000000000000000019000000d21f610900000000946c61090000000004000000ffffffff000000000000000000000000000000000000000000000000000000000000000000000000000000000000000000000000518c178b00000000ffffffffffffffff0400000000000000ffffffff00000000000000000000000000a0b04400000000a89664028218000010cecc0f90cecc0f0000000007000000010000000000000000000000000000000000000008000000000000010000000000e0b44400e0b44403000000000000000000000000000000000000000000000000000000000000000000803f0000000004000000d8416725e4416725e44167250000000000000000d0f1211a00000000000000000101000050d0c90f811800000300000090010000090100008200000000000000f69c5f0900000000b16f61fd0000000004000000ffffffff000000000000000000000000000000000000000000000000000000000000000000000000000000000000000000000000758f178b00000000ffffffffffffffff0400000000000000ffffffff000000000000000000000000190000007a1c6109000000003c6f61090000000004000000ffffffff000000000000000000000000000000000000000000000000000000000000000000000000000000000000000000000000e98f178b00000000ffffffffffffffff0400000000000000ffffffff0000000000000000000000000060b14401000000a896640283180000100ecd0f100fcd0f0000000007000000010000000000000000000000000000000000000008000000000000010000000000c0b54400c0b54404000000000000000000000000000000000000000000000000000000000000000000803f00000000020000008841672594416725944167250000000000000000d0f1211a00000000000000000101000050d0c90f8218000004000000c20100002701000096000000050000001e15610900000000586e21090000000004000000ffffffff0000000000000000000000000000000000000000000000000000000000000000000000000000000000000000000000000d89178b00000000ffffffffffffffff0400000002000000ffffffff00000000000000000000000000000000e23a2f0900000000a66961780000000004000000ffffffff0000000000000000000000000000000000000000000000000000000000000000000000000000000000000000000000008189178b00000000ffffffffffffffff0400000000000000ffffffff0000000000000000000000000020b24401000000a8966402841800001009cd0f9009cd0f070000000700000001000000000000000000000000000000000000000800000000000001000000000000ba440000ba4405000000000000000000000000000000000000000000000000000000000000000000803f000000000200000098416725a4416725a44167250000000000000000d0f1211a00000000000000000101000050d0c90f8318000005000000260200006d010000b400000000000000867b0c0900000000c36861620000000004000000ffffffff000000000000000000000000000000000000000000000000000000000000000000000000000000000000000000000000a588178b00000000ffffffffffffffff0400000000000000ffffffff000000000000000000000000190000000a1b6109000000004c6861090000000004000000ffffffff000000000000000000000000000000000000000000000000000000000000000000000000000000000000000000000000198b178b00000000ffffffffffffffff0400000000000000ffffffff00000000000000000000000000e0b24401000000a896640285180000d0c3cc0f10c4cc0f0000000007000000010000000000000000000000000000000000000008000000000000010000000000e0b74400e0b74406000000000000000000000000000000000000000000000000000000000000000000803f00000000020000000843672514436725144367250000000000000000d0f1211a00000000000000000101000050d0c90f8418000006000000580200008b010000c8000000000000002e181c09000000006b6b61e10000000004000000ffffffff0000000000000000000000000000000000000000000000000000000000000000000000000000000000000000000000003d8a178b00000000ffffffffffffffff0400000000000000ffffffff00000000000000000000000019000000b219610900000000f46a61090000000004000000ffffffff000000000000000000000000000000000000000000000000000000000000000000000000000000000000000000000000b18a178b00000000ffffffffffffffff0400000000000000ffffffff0000000000000000000000000060b34401000000a896640286180000100ecd0f900ecd0f0000000007000000010000000000000000000000000000000000000008000000000000010000000000e0b84400e0b84407000000000000000000000000000000000000000000000000000000000000000000803f0000000002000000a8426725b4426725b44267250000000000000000d0f1211a00000000000000000101000050d0c90f85180000070000008a020000ae010000d70000000000000056b6ed09000000001465616c0000000004000000ffffffff000000000000000000000000000000000000000000000000000000000000000000000000000000000000000000000000d585178b00000000ffffffffffffffff0400000000000000ffffffff00000000000000000000000019000000da176109000000009c6461090000000004000000ffffffff0000000000000000000000000000000000000000000000000000000000000000000000000000000000000000000000004984178b00000000ffffffffffffffff0400000000000000ffffffff0000000000000000000000000060b44401000000a8966402871800005005cd0f9005cd0f0600000007000000010000000000000000000000000000000000000008000000000000010000000000e0b94400e0b94408000000000000000000000000000000000000000000000000000000000000000000803f00000000010000006842672574426725744267250000000000000000d0f1211a00000000000000000101000050d0c90f8618000008000000bc020000cc010000e600000005000000fe1c610900000000b86721090000000004000000ffffffff0000000000000000000000000000000000000000000000000000000000000000000000000000000000000000000000006d87178b00000000ffffffffffffffff040000000e000000ffffffff000000000000000000000000000000004254fd0900000000006761eb0000000004000000ffffffff000000000000000000000000000000000000000000000000000000000000000000000000000000000000000000000000e187178b00000000ffffffffffffffff0400000000000000ffffffff0000000000000000000000000060b54401000000a89664028818000010facc0f50facc0f0600000007000000010000000000000000000000000000000000000008000000000000010000000000e0ba4400e0ba4409000000000000000000000000000000000000000000000000000000000000000000803f00000000010000001843672524436725244367250000000000000000d0f1211a00000000000000000101000050d0c90f8718000009000000200300001202000009010000000000006695da0900000000256661d50000000004000000ffffffff0000000000000000000000000000000000000000000000000000000000000000000000000000000000000000000000000581178b00000000ffffffffffffffff0400000000000000ffffffff00000000000000000000000019000000ea12610900000000ac6161090000000004000000ffffffff0000000000000000000000000000000000000000000000000000000000000000000000000000000000000000000000007981178b00000000ffffffffffffffff0400000000000000ffffffff0000000000000000000000000060b64401000000a89664028918000010f6cc0f50f6cc0f0600000007000000010000000000000000000000000000000000000008000000000000010000000000c0be4400c0be440a000000000000000000000000000000000000000000000000000000000000000000803f00000000010000007842672584426725844267250000000000000000d0f1211a00000000000000000101000050d0c90f881800000a000000520300003002000018010000000000008e33aa0900000000ce6061500000000004000000ffffffff0000000000000000000000000000000000000000000000000000000000000000000000000000000000000000000000009d80178b00000000ffffffffffffffff0400000000000000ffffffff000000000000000000000000190000001213610900000000546061090000000004000000ffffffff0000000000000000000000000000000000000000000000000000000000000000000000000000000000000000000000001183178b00000000ffffffffffffffff0400000000000000ffffffff0000000000000000000000000060b74401000000a89664028a18000050cbcc0f90cbcc0f0700000007000000010000000000000000000000000000000000000008000000000000010000000000c0bd4400c0bd440b000000000000000000000000000000000000000000000000000000000000000000803f0000000001000000e8426725f4426725f44267250000000000000000d0f1211a00000000000000000101000050d0c90f891800000b0000008403000053020000270100000000000036d0bb0900000000766361df0000000004000000ffffffff0000000000000000000000000000000000000000000000000000000000000000000000000000000000000000000000003582178b00000000ffffffffffffffff0400000000000000ffffffff00000000000000000000000019000000ba11610900000000fc6261090000000004000000ffffffff000000000000000000000000000000000000000000000000000000000000000000000000000000000000000000000000a982178b00000000ffffffffffffffff0400000000000000ffffffff0000000000000000000000000040b84401000000a89664028b18000010f6cc0f10f7cc0f060000000700000001000000000000000000000000000000000000000800000000000001000000000000c0440000c0440c000000000000000000000000000000000000000000000000000000000000000000803f0000000000000000f842672504436725044367250000000000000000d0f1211a00000000000000000101000050d0c90f8a1800000c000000b6030000710200003b010000090000005eae600900000000189d61030000000004000000ffffffff000000000000000000000000000000000000000000000000000000000000000000000000000000000000000000000000cd7d178b00000000ffffffffffffffff0400000000000000ffffffff00000000000000000000000000000000228e8b0900000000639d615a0000000004000000ffffffff000000000000000000000000000000000000000000000000000000000000000000000000000000000000000000000000417c178b00000000ffffffffffffffff0400000000000000ffffffff0000000000000000000000000060ba4401000000a89664028c18000090c1cc0fd0c1cc0f000000000700000001000000000000000000000000000000000000000800000000000001000000000020c2440020c2440d000000000000000000000000000000000000000000000000000000000000000000803f00000000000000005842672564426725644267250000000000000000d0f1211a00000000000000000101000050d0c90f8b1800000d0000001a040000b70200005901000000000000c64c680800000000889f61440000000004000000ffffffff000000000000000000000000000000000000000000000000000000000000000000000000000000000000000000000000657f178b00000000ffffffffffffffff0400000000000000ffffffff000000000000000000000000190000004aec6109000000000c9f61090000000004000000ffffffff000000000000000000000000000000000000000000000000000000000000000000000000000000000000000000000000d97f178b00000000ffffffffffffffff0400000000000000ffffffff0000000000000000000000000080bc4401000000a89664028d18000010c9cc0f50c9cc0f060000000700000001000000000000000000000000000000000000000800000000000001000000000060c4440060c4440e000000000000000000000000000000000000000000000000000000000000000000803f0000000000000000f830672504316725043167250000000000000000d0f1211a00000000000000000101000050d0c90f8c1800000e0000004c040000d50200006d010000000000006ead780800000000209e61c30000000004000000ffffffff000000000000000000000000000000000000000000000000000000000000000000000000000000000000000000000000fd7e178b00000000ffffffffffffffff0400000000000000ffffffff00000000000000000000000019000000f2ea610900000000b49961090000000004000000ffffffff0000000000000000000000000000000000000000000000000000000000000000000000000000000000000000000000007179178b00000000ffffffffffffffff0400000000000000ffffffff00000000000000000000000000a0be4401000000a89664028e180000d0facc0f50fbcc0f070000000700000001000000000000000000000000000000000000000800000000000001000000000040c6440040c6440f000000000000000000000000000000000000000000000000000000000000000000803f0000000000000000d8316725e4316725e43167250000000000000000d0f1211a00000000000000000101000050d0c90f8d1800000f0000007e040000f80200007c0100000400000096cb620900000000d09861100000000004000000ffffffff0000000000000000000000000000000000000000000000000000000000000000000000000000000000000000000000009578178b00000000ffffffffffffffff0400000000000000ffffffff000000000000000000000000000000001a0b4908000000005598614e0000000004000000ffffffff000000000000000000000000000000000000000000000000000000000000000000000000000000000000000000000000097b178b00000000ffffffffffffffff0400000000000000ffffffff0000000000000000000000000080c04401000000</t>
  </si>
  <si>
    <t>#220|CarDef_Apollo_N|4348454154454E47494E4503000000508DF82A00000000E8170000a89664028f18000010ffcc0f1000cd0f000000000700000001000000000000000000000000000000000000000800000000000001000000000040bf440040bf4401000000000000000000000000000000000000000000000000000000000000000000803f0000000004000000e8416725f4416725f4416725000000000000000090f1211a00000000000000000101000090f1f30dffffffff010000002c010000c8000000640000000000000026a37e0900000000609061f30000000004000000ffffffff0000000000000000000000000000000000000000000000000000000000000000000000000000000000000000000000004573178b00000000ffffffffffffffff0400000000000000ffffffff00000000000000000000000019000000aae0610900000000ec9361090000000004000000ffffffff000000000000000000000000000000000000000000000000000000000000000000000000000000000000000000000000b973178b00000000ffffffffffffffff0400000000000000ffffffff0000000000000000000000000040bf4400000000a89664029018000010facc0f50facc0f000000000700000001000000000000000000000000000000000000000800000000000001000000000000c4440000c44402000000000000000000000000000000000000000000000000000000000000000000803f0000000004000000284167253441672534416725000000000000000090f1211a00000000000000000101000090f1f30d8f18000002000000900100000901000082000000000000004e615f0900000000099261fd0000000004000000ffffffff000000000000000000000000000000000000000000000000000000000000000000000000000000000000000000000000dd72178b00000000ffffffffffffffff0400000000000000ffffffff00000000000000000000000019000000d2fe610900000000948d61090000000004000000ffffffff000000000000000000000000000000000000000000000000000000000000000000000000000000000000000000000000516d178b00000000ffffffffffffffff0400000000000000ffffffff0000000000000000000000000020c04400000000a89664029118000010c9cc0f50c9cc0f0000000007000000010000000000000000000000000000000000000008000000000000010000000000e0c44400e0c44403000000000000000000000000000000000000000000000000000000000000000000803f0000000004000000184267252442672524426725000000000000000090f1211a00000000000000000101000090f1f30d9018000003000000c2010000270100009600000000000000f6df2f0900000000b28c61780000000004000000ffffffff000000000000000000000000000000000000000000000000000000000000000000000000000000000000000000000000756c178b00000000ffffffffffffffff0400000000000000ffffffff000000000000000000000000190000007aff6109000000003c8c61090000000004000000ffffffff000000000000000000000000000000000000000000000000000000000000000000000000000000000000000000000000e96c178b00000000ffffffffffffffff0400000000000000ffffffff0000000000000000000000000000c14401000000a896640292180000d0facc0fd0fbcc0f0700000007000000010000000000000000000000000000000000000008000000000000010000000000c0c54400c0c54404000000000000000000000000000000000000000000000000000000000000000000803f0000000002000000b8426725c4426725c4426725000000000000000090f1211a00000000000000000101000090f1f30d9118000004000000260200006d010000b4000000050000001ef4610900000000588f21090000000004000000ffffffff0000000000000000000000000000000000000000000000000000000000000000000000000000000000000000000000000d6e178b00000000ffffffffffffffff0400000001000000ffffffff00000000000000000000000000000000e29d0c0900000000a78e61620000000004000000ffffffff000000000000000000000000000000000000000000000000000000000000000000000000000000000000000000000000816e178b00000000ffffffffffffffff0400000000000000ffffffff00000000000000000000000000e0c14401000000a896640293180000d001cd0f1002cd0f000000000700000001000000000000000000000000000000000000000800000000000001000000000080ca440080ca4405000000000000000000000000000000000000000000000000000000000000000000803f0000000002000000384267254442672544426725000000000000000090f1211a00000000000000000101000090f1f30d92180000050000008a020000ae010000d700000000000000865aed0900000000c489616c0000000004000000ffffffff000000000000000000000000000000000000000000000000000000000000000000000000000000000000000000000000a569178b00000000ffffffffffffffff0400000000000000ffffffff000000000000000000000000190000000afa6109000000004c8961090000000004000000ffffffff0000000000000000000000000000000000000000000000000000000000000000000000000000000000000000000000001968178b00000000ffffffffffffffff0400000000000000ffffffff00000000000000000000000000c0c24401000000a896640294180000100ecd0fd00ecd0f000000000700000001000000000000000000000000000000000000000800000000000001000000000080c8440080c84406000000000000000000000000000000000000000000000000000000000000000000803f0000000002000000484367255443672554436725000000000000000090f1211a00000000000000000101000090f1f30d9318000006000000bc020000cc010000e6000000000000002ebbfd09000000006c8861eb0000000004000000ffffffff0000000000000000000000000000000000000000000000000000000000000000000000000000000000000000000000003d6b178b00000000ffffffffffffffff0400000000000000ffffffff00000000000000000000000019000000b2f8610900000000f48b61090000000004000000ffffffff000000000000000000000000000000000000000000000000000000000000000000000000000000000000000000000000b16b178b00000000ffffffffffffffff0400000000000000ffffffff00000000000000000000000000a0c34401000000a89664029518000050f7cc0f90f7cc0f0700000007000000010000000000000000000000000000000000000008000000000000010000000000c0c94400c0c94407000000000000000000000000000000000000000000000000000000000000000000803f0000000002000000e8436725f4436725f4436725000000000000000090f1211a00000000000000000101000090f1f30d9418000007000000200300001202000009010000000000005679da0900000000158a61d50000000004000000ffffffff000000000000000000000000000000000000000000000000000000000000000000000000000000000000000000000000d56a178b00000000ffffffffffffffff0400000000000000ffffffff00000000000000000000000019000000daf66109000000009c8561090000000004000000ffffffff0000000000000000000000000000000000000000000000000000000000000000000000000000000000000000000000004965178b00000000ffffffffffffffff0400000000000000ffffffff00000000000000000000000000e0c44401000000a89664029618000010facc0f90facc0f000000000700000001000000000000000000000000000000000000000800000000000001000000000020cb440020cb4408000000000000000000000000000000000000000000000000000000000000000000803f0000000001000000084467251444672514446725000000000000000090f1211a00000000000000000101000090f1f30d951800000800000084030000530200002701000005000000feff610900000000b88421090000000004000000ffffffff0000000000000000000000000000000000000000000000000000000000000000000000000000000000000000000000006d64178b00000000ffffffffffffffff040000000e000000ffffffff000000000000000000000000000000004237bb0900000000028461df0000000004000000ffffffff000000000000000000000000000000000000000000000000000000000000000000000000000000000000000000000000e164178b00000000ffffffffffffffff0400000000000000ffffffff0000000000000000000000000020c64401000000a8966402971800005005cd0fd005cd0f060000000700000001000000000000000000000000000000000000000800000000000001000000000060cc440060cc4409000000000000000000000000000000000000000000000000000000000000000000803f0000000001000000a8436725b4436725b4436725000000000000000090f1211a00000000000000000101000090f1f30d9618000009000000b6030000710200003b0100000000000066948b09000000002787615a0000000004000000ffffffff0000000000000000000000000000000000000000000000000000000000000000000000000000000000000000000000000566178b00000000ffffffffffffffff0400000000000000ffffffff00000000000000000000000019000000eaf5610900000000ac8661090000000004000000ffffffff0000000000000000000000000000000000000000000000000000000000000000000000000000000000000000000000007966178b00000000ffffffffffffffff0400000000000000ffffffff0000000000000000000000000060c74401000000a89664029818000050cbcc0f90cbcc0f0700000007000000010000000000000000000000000000000000000008000000000000010000000000a0d04400a0d0440a000000000000000000000000000000000000000000000000000000000000000000803f0000000001000000c8436725d4436725d4436725000000000000000090f1211a00000000000000000101000090f1f30d971800000a0000001a040000b702000059010000000000008e52680800000000c08161440000000004000000ffffffff0000000000000000000000000000000000000000000000000000000000000000000000000000000000000000000000009d61178b00000000ffffffffffffffff0400000000000000ffffffff0000000000000000000000001900000012f2610900000000548161090000000004000000ffffffff0000000000000000000000000000000000000000000000000000000000000000000000000000000000000000000000001160178b00000000ffffffffffffffff0400000000000000ffffffff00000000000000000000000000a0c84401000000a89664029918000050f3cc0f90f3cc0f0600000007000000010000000000000000000000000000000000000008000000000000010000000000e0cf4400e0cf440b000000000000000000000000000000000000000000000000000000000000000000803f0000000001000000b8436725c4436725c4436725000000000000000090f1211a00000000000000000101000090f1f30d981800000b0000007e040000f80200007c0100000000000036134908000000007980614e0000000004000000ffffffff0000000000000000000000000000000000000000000000000000000000000000000000000000000000000000000000003563178b00000000ffffffffffffffff0400000000000000ffffffff00000000000000000000000019000000baf0610900000000fc8361090000000004000000ffffffff000000000000000000000000000000000000000000000000000000000000000000000000000000000000000000000000a963178b00000000ffffffffffffffff0400000000000000ffffffff00000000000000000000000000e0c94401000000a89664029a180000d001cd0f5002cd0f0700000007000000010000000000000000000000000000000000000008000000000000010000000000a0d24400a0d2440c000000000000000000000000000000000000000000000000000000000000000000803f0000000000000000d8436725e4436725e4436725000000000000000090f1211a00000000000000000101000090f1f30d991800000c000000b0040000160300008b010000090000005e616009000000001882e1050000000004000000ffffffff000000000000000000000000000000000000000000000000000000000000000000000000000000000000000000000000cd62178b00000000ffffffffffffffff0400000000000000ffffffff0000000000000000000000000000000022715908000000006d8261cd0000000004000000ffffffff000000000000000000000000000000000000000000000000000000000000000000000000000000000000000000000000415d178b00000000ffffffffffffffff0400000000000000ffffffff0000000000000000000000000080cc4401000000a89664029b18000050f3cc0fd0f3cc0f000000000700000001000000000000000000000000000000000000000800000000000001000000000060d5440060d5440d000000000000000000000000000000000000000000000000000000000000000000803f0000000000000000384367254443672544436725000000000000000090f1211a00000000000000000101000090f1f30d9a1800000d000000140500005c030000ae01000000000000c60f3608000000008abc61b70000000004000000ffffffff000000000000000000000000000000000000000000000000000000000000000000000000000000000000000000000000655c178b00000000ffffffffffffffff0400000000000000ffffffff000000000000000000000000190000004acf6109000000000cbc61090000000004000000ffffffff000000000000000000000000000000000000000000000000000000000000000000000000000000000000000000000000d95c178b00000000ffffffffffffffff0400000000000000ffffffff0000000000000000000000000020cf4401000000a89664029c18000010c9cc0f90c9cc0f060000000700000001000000000000000000000000000000000000000800000000000001000000000000d8440000d8440e000000000000000000000000000000000000000000000000000000000000000000803f000000000000000098316725a4316725a4316725000000000000000090f1211a00000000000000000101000090f1f30d9b1800000e000000780500009d030000cc010000000000006ecc16080000000023bf61b10000000004000000ffffffff000000000000000000000000000000000000000000000000000000000000000000000000000000000000000000000000fd5f178b00000000ffffffffffffffff0400000000000000ffffffff00000000000000000000000019000000f2cd610900000000b4be61090000000004000000ffffffff000000000000000000000000000000000000000000000000000000000000000000000000000000000000000000000000715e178b00000000ffffffffffffffff0400000000000000ffffffff00000000000000000000000000c0d14401000000a89664029d18000050f7cc0fd0f7cc0f0700000007000000010000000000000000000000000000000000000008000000000000010000000000e0da4400e0da440f000000000000000000000000000000000000000000000000000000000000000000803f0000000000000000683e6725743e6725743e6725000000000000000090f1211a00000000000000000101000090f1f30d9c1800000f000000aa050000bb030000e00100000400000096ea620900000000d0b961100000000004000000ffffffff0000000000000000000000000000000000000000000000000000000000000000000000000000000000000000000000009559178b00000000ffffffffffffffff0400000000000000ffffffff000000000000000000000000000000001a6ae7080000000050b9613c0000000004000000ffffffff0000000000000000000000000000000000000000000000000000000000000000000000000000000000000000000000000958178b00000000ffffffffffffffff0400000000000000ffffffff0000000000000000000000000080d44401000000</t>
  </si>
  <si>
    <t>#221|CarDef_Zenvo_ST1_GT|4348454154454E47494E45030000005030F82A00000000E8170000a89664029e180000100ecd0f500ecd0f0000000007000000010000000000000000000000000000000000000008000000000000010000000000a0b74400a0b74401000000000000000000000000000000000000000000000000000000000000000000803f0000000004000000d8426725e4426725e44267250000000000000000d0f0211a000000000000000001010000d0d2c90fffffffff01000000fa000000a5000000550000000000000026fe6e0900000000602d61740000000004000000ffffffff00000000000000000000000000000000000000000000000000000000000000000000000000000000000000000000000045cc178b00000000ffffffffffffffff0400000000000000ffffffff00000000000000000000000019000000aa5f610900000000ec2c61090000000004000000ffffffff000000000000000000000000000000000000000000000000000000000000000000000000000000000000000000000000b9cc178b00000000ffffffffffffffff0400000000000000ffffffff00000000000000000000000000a0b74400000000a89664029f180000d0facc0f90fbcc0f0000000007000000010000000000000000000000000000000000000008000000000000010000000000a0bc4400a0bc4402000000000000000000000000000000000000000000000000000000000000000000803f00000000040000004842672554426725544267250000000000000000d0f0211a000000000000000001010000d0d2c90f9e180000020000002c010000c800000064000000000000004e1c7e0900000000082f61f30000000004000000ffffffff000000000000000000000000000000000000000000000000000000000000000000000000000000000000000000000000ddcf178b00000000ffffffffffffffff0400000000000000ffffffff00000000000000000000000019000000d25d610900000000942e61090000000004000000ffffffff00000000000000000000000000000000000000000000000000000000000000000000000000000000000000000000000051ce178b00000000ffffffffffffffff0400000000000000ffffffff00000000000000000000000000e0b84400000000a8966402a018000050f7cc0fd0f7cc0f0000000007000000010000000000000000000000000000000000000008000000000000010000000000e0bd4400e0bd4403000000000000000000000000000000000000000000000000000000000000000000803f000000000400000098426725a4426725a44267250000000000000000d0f0211a000000000000000001010000d0d2c90f9f180000030000002c010000c80000006400000000000000f61a7e0900000000b02961f30000000004000000ffffffff00000000000000000000000000000000000000000000000000000000000000000000000000000000000000000000000075c9178b00000000ffffffffffffffff0400000000000000ffffffff000000000000000000000000190000007a5a6109000000003c2961090000000004000000ffffffff000000000000000000000000000000000000000000000000000000000000000000000000000000000000000000000000e9c9178b00000000ffffffffffffffff0400000000000000ffffffff0000000000000000000000000020ba4401000000a8966402a118000050f3cc0fd0f3cc0f000000000700000001000000000000000000000000000000000000000800000000000001000000000020bf440020bf4404000000000000000000000000000000000000000000000000000000000000000000803f0000000002000000c8426725d4426725d44267250000000000000000d0f0211a000000000000000001010000d0d2c90fa0180000040000005e010000e600000073000000050000001e53610900000000582821090000000004000000ffffffff0000000000000000000000000000000000000000000000000000000000000000000000000000000000000000000000000dcb178b00000000ffffffffffffffff0400000001000000ffffffff00000000000000000000000000000000e2b84f0900000000a52b617e0000000004000000ffffffff00000000000000000000000000000000000000000000000000000000000000000000000000000000000000000000000081cb178b00000000ffffffffffffffff0400000000000000ffffffff0000000000000000000000000060bb4401000000a8966402a2180000d001cd0f1002cd0f070000000700000001000000000000000000000000000000000000000800000000000001000000000020c4440020c44405000000000000000000000000000000000000000000000000000000000000000000803f00000000020000006843672574436725744367250000000000000000d0f0211a000000000000000001010000d0d2c90fa1180000050000009001000009010000820000000000000086d95f0900000000c12a61fd0000000004000000ffffffff000000000000000000000000000000000000000000000000000000000000000000000000000000000000000000000000a5ca178b00000000ffffffffffffffff0400000000000000ffffffff000000000000000000000000190000000a596109000000004c2a61090000000004000000ffffffff00000000000000000000000000000000000000000000000000000000000000000000000000000000000000000000000019c5178b00000000ffffffffffffffff0400000000000000ffffffff00000000000000000000000000a0bc4401000000a8966402a318000010c9cc0f50c9cc0f0000000007000000010000000000000000000000000000000000000008000000000000010000000000a0c24400a0c24406000000000000000000000000000000000000000000000000000000000000000000803f000000000200000098436725a4436725a44367250000000000000000d0f0211a000000000000000001010000d0d2c90fa218000006000000900100000901000082000000000000002ed65f0900000000692561fd0000000004000000ffffffff0000000000000000000000000000000000000000000000000000000000000000000000000000000000000000000000003dc4178b00000000ffffffffffffffff0400000000000000ffffffff00000000000000000000000019000000b257610900000000f42461090000000004000000ffffffff000000000000000000000000000000000000000000000000000000000000000000000000000000000000000000000000b1c4178b00000000ffffffffffffffff0400000000000000ffffffff00000000000000000000000000e0bd4401000000a8966402a418000010f6cc0f90f6cc0f000000000700000001000000000000000000000000000000000000000800000000000001000000000060c4440060c44407000000000000000000000000000000000000000000000000000000000000000000803f00000000020000001845672524456725244567250000000000000000d0f0211a000000000000000001010000d0d2c90fa318000007000000c201000027010000960000000000000056742f0900000000122761780000000004000000ffffffff000000000000000000000000000000000000000000000000000000000000000000000000000000000000000000000000d5c7178b00000000ffffffffffffffff0400000000000000ffffffff00000000000000000000000019000000da556109000000009c2661090000000004000000ffffffff00000000000000000000000000000000000000000000000000000000000000000000000000000000000000000000000049c6178b00000000ffffffffffffffff0400000000000000ffffffff00000000000000000000000000a0bf4401000000a8966402a518000010cecc0f50cecc0f000000000700000001000000000000000000000000000000000000000800000000000001000000000040c6440040c64408000000000000000000000000000000000000000000000000000000000000000000803f00000000010000006844672574446725744467250000000000000000d0f0211a000000000000000001010000d0d2c90fa418000008000000f40100004a010000a500000005000000fe5a610900000000b82121090000000004000000ffffffff0000000000000000000000000000000000000000000000000000000000000000000000000000000000000000000000006dc1178b00000000ffffffffffffffff040000000e000000ffffffff0000000000000000000000000000000042923c0900000000062161e70000000004000000ffffffff000000000000000000000000000000000000000000000000000000000000000000000000000000000000000000000000e1c1178b00000000ffffffffffffffff0400000000000000ffffffff0000000000000000000000000060c14401000000a8966402a6180000100ecd0fd00ecd0f070000000700000001000000000000000000000000000000000000000800000000000001000000000000c8440000c84409000000000000000000000000000000000000000000000000000000000000000000803f0000000001000000d8446725e4446725e44467250000000000000000d0f0211a000000000000000001010000d0d2c90fa518000009000000f40100004a010000a50000000000000066933c0900000000222061e70000000004000000ffffffff00000000000000000000000000000000000000000000000000000000000000000000000000000000000000000000000005c3178b00000000ffffffffffffffff0400000000000000ffffffff00000000000000000000000019000000ea50610900000000ac2361090000000004000000ffffffff00000000000000000000000000000000000000000000000000000000000000000000000000000000000000000000000079c3178b00000000ffffffffffffffff0400000000000000ffffffff0000000000000000000000000020c34401000000a8966402a7180000d0c3cc0f10c4cc0f0700000007000000010000000000000000000000000000000000000008000000000000010000000000c0cc4400c0cc440a000000000000000000000000000000000000000000000000000000000000000000803f0000000001000000e8446725f4446725f44467250000000000000000d0f0211a000000000000000001010000d0d2c90fa61800000a000000260200006d010000b4000000000000008e310c0900000000cb2261620000000004000000ffffffff0000000000000000000000000000000000000000000000000000000000000000000000000000000000000000000000009dc2178b00000000ffffffffffffffff0400000000000000ffffffff000000000000000000000000190000001251610900000000542261090000000004000000ffffffff00000000000000000000000000000000000000000000000000000000000000000000000000000000000000000000000011bd178b00000000ffffffffffffffff0400000000000000ffffffff00000000000000000000000000e0c44401000000a8966402a818000010c9cc0f90c9cc0f070000000700000001000000000000000000000000000000000000000800000000000001000000000080cc440080cc440b000000000000000000000000000000000000000000000000000000000000000000803f00000000010000005844672564446725644467250000000000000000d0f0211a000000000000000001010000d0d2c90fa71800000b000000580200008b010000c800000000000000362e1c0900000000735d61e10000000004000000ffffffff00000000000000000000000000000000000000000000000000000000000000000000000000000000000000000000000035bc178b00000000ffffffffffffffff0400000000000000ffffffff00000000000000000000000019000000ba2f610900000000fc5c61090000000004000000ffffffff000000000000000000000000000000000000000000000000000000000000000000000000000000000000000000000000a9bc178b00000000ffffffffffffffff0400000000000000ffffffff0000000000000000000000000080c64401000000a8966402a9180000d0c3cc0f50c4cc0f0000000007000000010000000000000000000000000000000000000008000000000000010000000000e0cf4400e0cf440c000000000000000000000000000000000000000000000000000000000000000000803f00000000000000007844672584446725844467250000000000000000d0f0211a000000000000000001010000d0d2c90fa81800000c000000580200008b010000c8000000090000005e8c610900000000185f610c0000000004000000ffffffff000000000000000000000000000000000000000000000000000000000000000000000000000000000000000000000000cdbf178b00000000ffffffffffffffff0400000000000000ffffffff00000000000000000000000000000000222c1c0900000000675f61e10000000004000000ffffffff00000000000000000000000000000000000000000000000000000000000000000000000000000000000000000000000041be178b00000000ffffffffffffffff0400000000000000ffffffff00000000000000000000000000e0c94401000000a8966402aa18000010cecc0f10cfcc0f070000000700000001000000000000000000000000000000000000000800000000000001000000000060d3440060d3440d000000000000000000000000000000000000000000000000000000000000000000803f00000000000000008844672594446725944467250000000000000000d0f0211a000000000000000001010000d0d2c90fa91800000d0000008a020000ae010000d700000000000000c68aed09000000008459616c0000000004000000ffffffff00000000000000000000000000000000000000000000000000000000000000000000000000000000000000000000000065b9178b00000000ffffffffffffffff0400000000000000ffffffff000000000000000000000000190000004a2a6109000000000c5961090000000004000000ffffffff000000000000000000000000000000000000000000000000000000000000000000000000000000000000000000000000d9b9178b00000000ffffffffffffffff0400000000000000ffffffff0000000000000000000000000040cd4401000000a8966402ab1800005011cd0f9011cd0f0700000007000000010000000000000000000000000000000000000008000000000000010000000000e0d64400e0d6440e000000000000000000000000000000000000000000000000000000000000000000803f0000000000000000d83e6725e43e6725e43e67250000000000000000d0f0211a000000000000000001010000d0d2c90faa1800000e000000bc020000cc010000e6000000000000006e6bfd09000000002c5861eb0000000004000000ffffffff000000000000000000000000000000000000000000000000000000000000000000000000000000000000000000000000fdb8178b00000000ffffffffffffffff0400000000000000ffffffff00000000000000000000000019000000f228610900000000b45b61090000000004000000ffffffff00000000000000000000000000000000000000000000000000000000000000000000000000000000000000000000000071bb178b00000000ffffffffffffffff0400000000000000ffffffff00000000000000000000000000a0d04401000000a8966402ac18000010ffcc0fd0ffcc0f070000000700000001000000000000000000000000000000000000000800000000000001000000000020da440020da440f000000000000000000000000000000000000000000000000000000000000000000803f00000000000000002840672534406725344067250000000000000000d0f0211a000000000000000001010000d0d2c90fab1800000f000000bc020000cc010000e6000000040000009609620900000000d05a61100000000004000000ffffffff00000000000000000000000000000000000000000000000000000000000000000000000000000000000000000000000095ba178b00000000ffffffffffffffff0400000000000000ffffffff000000000000000000000000000000001a69fd0900000000585a61eb0000000004000000ffffffff00000000000000000000000000000000000000000000000000000000000000000000000000000000000000000000000009b5178b00000000ffffffffffffffff0400000000000000ffffffff00000000000000000000000000c0d34401000000</t>
  </si>
  <si>
    <t>#222|CarDef_Apollo_IE|4348454154454E47494E4503000000504FF82A00000000E8170000a8966402ad180000d0facc0f10fccc0f000000000700000001000000000000000000000000000000000000000800000000000001000000000000af440000af4401000000000000000000000000000000000000000000000000000000000000000000803f0000000004000000784367258443672584436725000000000000000050f1211a00000000000000000101000010f1f30dffffffff010000005e010000e6000000730000000000000026c14f09000000006152617e0000000004000000ffffffff00000000000000000000000000000000000000000000000000000000000000000000000000000000000000000000000045ad178b00000000ffffffffffffffff0400000000000000ffffffff00000000000000000000000019000000aa3e610900000000ec4d61090000000004000000ffffffff000000000000000000000000000000000000000000000000000000000000000000000000000000000000000000000000b9ad178b00000000ffffffffffffffff0400000000000000ffffffff0000000000000000000000000000af4400000000a8966402ae18000010ffcc0f1000cd0f0000000007000000010000000000000000000000000000000000000008000000000000010000000000e0b44400e0b44402000000000000000000000000000000000000000000000000000000000000000000803f0000000004000000184467252444672524446725000000000000000050f1211a00000000000000000101000010f1f30dad18000002000000c20100002701000096000000000000004e1f2f09000000000a4c61780000000004000000ffffffff000000000000000000000000000000000000000000000000000000000000000000000000000000000000000000000000ddac178b00000000ffffffffffffffff0400000000000000ffffffff00000000000000000000000019000000d23c610900000000944f61090000000004000000ffffffff00000000000000000000000000000000000000000000000000000000000000000000000000000000000000000000000051af178b00000000ffffffffffffffff0400000000000000ffffffff0000000000000000000000000060b14400000000a8966402af18000010cecc0f90cecc0f000000000700000001000000000000000000000000000000000000000800000000000001000000000060b7440060b74403000000000000000000000000000000000000000000000000000000000000000000803f0000000004000000584367256443672564436725000000000000000050f1211a00000000000000000101000010f1f30dae18000003000000580200008b010000c800000000000000f63d1c0900000000b34e61e10000000004000000ffffffff00000000000000000000000000000000000000000000000000000000000000000000000000000000000000000000000075ae178b00000000ffffffffffffffff0400000000000000ffffffff000000000000000000000000190000007a3d6109000000003c4e61090000000004000000ffffffff000000000000000000000000000000000000000000000000000000000000000000000000000000000000000000000000e9ae178b00000000ffffffffffffffff0400000000000000ffffffff00000000000000000000000000c0b34401000000a8966402b0180000d0facc0f50fbcc0f0700000007000000010000000000000000000000000000000000000008000000000000010000000000c0b94400c0b94404000000000000000000000000000000000000000000000000000000000000000000803f0000000002000000884367259443672594436725000000000000000050f1211a00000000000000000101000010f1f30daf18000004000000bc020000cc010000e6000000050000001e32610900000000584921090000000004000000ffffffff0000000000000000000000000000000000000000000000000000000000000000000000000000000000000000000000000da8178b00000000ffffffffffffffff0400000001000000ffffffff00000000000000000000000000000000e27bfd0900000000a04861eb0000000004000000ffffffff00000000000000000000000000000000000000000000000000000000000000000000000000000000000000000000000081a8178b00000000ffffffffffffffff0400000000000000ffffffff0000000000000000000000000020b64401000000a8966402b1180000d0c3cc0f90c4cc0f0000000007000000010000000000000000000000000000000000000008000000000000010000000000e0bf4400e0bf4405000000000000000000000000000000000000000000000000000000000000000000803f0000000002000000384467254444672544446725000000000000000050f1211a00000000000000000101000010f1f30db0180000050000002003000012020000090100000000000086b8da0900000000c54b61d50000000004000000ffffffff000000000000000000000000000000000000000000000000000000000000000000000000000000000000000000000000a5ab178b00000000ffffffffffffffff0400000000000000ffffffff000000000000000000000000190000000a386109000000004c4b61090000000004000000ffffffff00000000000000000000000000000000000000000000000000000000000000000000000000000000000000000000000019aa178b00000000ffffffffffffffff0400000000000000ffffffff0000000000000000000000000080b84401000000a8966402b21800005005cd0f5006cd0f070000000700000001000000000000000000000000000000000000000800000000000001000000000060bf440060bf4406000000000000000000000000000000000000000000000000000000000000000000803f0000000002000000484467255444672554446725000000000000000050f1211a00000000000000000101000010f1f30db118000006000000b6030000710200003b010000000000002e598b09000000006f4a615a0000000004000000ffffffff0000000000000000000000000000000000000000000000000000000000000000000000000000000000000000000000003da5178b00000000ffffffffffffffff0400000000000000ffffffff00000000000000000000000019000000b236610900000000f44561090000000004000000ffffffff000000000000000000000000000000000000000000000000000000000000000000000000000000000000000000000000b1a5178b00000000ffffffffffffffff0400000000000000ffffffff00000000000000000000000000c0ba4401000000a8966402b3180000100ecd0f500ecd0f0000000007000000010000000000000000000000000000000000000008000000000000010000000000e0c24400e0c24407000000000000000000000000000000000000000000000000000000000000000000803f0000000002000000b8446725c4446725c4446725000000000000000050f1211a00000000000000000101000010f1f30db2180000070000001a040000b702000059010000000000005697680800000000184461440000000004000000ffffffff000000000000000000000000000000000000000000000000000000000000000000000000000000000000000000000000d5a4178b00000000ffffffffffffffff0400000000000000ffffffff00000000000000000000000019000000da346109000000009c4761090000000004000000ffffffff00000000000000000000000000000000000000000000000000000000000000000000000000000000000000000000000049a7178b00000000ffffffffffffffff0400000000000000ffffffff0000000000000000000000000020be4401000000a8966402b4180000d001cd0f5002cd0f060000000700000001000000000000000000000000000000000000000800000000000001000000000060c6440060c64408000000000000000000000000000000000000000000000000000000000000000000803f0000000001000000c8456725d4456725d4456725000000000000000050f1211a00000000000000000101000010f1f30db318000008000000b0040000160300008b01000005000000fe3d610900000000b84621090000000004000000ffffffff0000000000000000000000000000000000000000000000000000000000000000000000000000000000000000000000006da6178b00000000ffffffffffffffff040000000e000000ffffffff0000000000000000000000000000000042b55908000000000d4661cd0000000004000000ffffffff000000000000000000000000000000000000000000000000000000000000000000000000000000000000000000000000e1a6178b00000000ffffffffffffffff0400000000000000ffffffff0000000000000000000000000080c14401000000a8966402b51800005005cd0fd005cd0f0700000007000000010000000000000000000000000000000000000008000000000000010000000000c0c94400c0c94409000000000000000000000000000000000000000000000000000000000000000000803f0000000001000000b8456725c4456725c4456725000000000000000050f1211a00000000000000000101000010f1f30db418000009000000140500005c030000ae0100000000000066f23608000000002a4161b70000000004000000ffffffff00000000000000000000000000000000000000000000000000000000000000000000000000000000000000000000000005a0178b00000000ffffffffffffffff0400000000000000ffffffff00000000000000000000000019000000ea33610900000000ac4061090000000004000000ffffffff00000000000000000000000000000000000000000000000000000000000000000000000000000000000000000000000079a0178b00000000ffffffffffffffff0400000000000000ffffffff00000000000000000000000000e0c44401000000a8966402b618000010ffcc0f90ffcc0f060000000700000001000000000000000000000000000000000000000800000000000001000000000040d0440040d0440a000000000000000000000000000000000000000000000000000000000000000000803f0000000001000000d8456725e4456725e4456725000000000000000050f1211a00000000000000000101000010f1f30db51800000a000000780500009d030000cc010000000000008e30160800000000c34361b10000000004000000ffffffff0000000000000000000000000000000000000000000000000000000000000000000000000000000000000000000000009da3178b00000000ffffffffffffffff0400000000000000ffffffff000000000000000000000000190000001230610900000000544361090000000004000000ffffffff00000000000000000000000000000000000000000000000000000000000000000000000000000000000000000000000011a2178b00000000ffffffffffffffff0400000000000000ffffffff0000000000000000000000000040c84401000000a8966402b71800005011cd0f9011cd0f000000000700000001000000000000000000000000000000000000000800000000000001000000000080d1440080d1440b000000000000000000000000000000000000000000000000000000000000000000803f0000000001000000384567254445672544456725000000000000000050f1211a00000000000000000101000010f1f30db61800000b0000000e06000001040000fe0100000000000036d1c408000000007d4261260000000004000000ffffffff000000000000000000000000000000000000000000000000000000000000000000000000000000000000000000000000359d178b00000000ffffffffffffffff0400000000000000ffffffff00000000000000000000000019000000ba0e610900000000fc7d61090000000004000000ffffffff000000000000000000000000000000000000000000000000000000000000000000000000000000000000000000000000a99d178b00000000ffffffffffffffff0400000000000000ffffffff0000000000000000000000000060cb4401000000a8966402b8180000100ecd0f100fcd0f060000000700000001000000000000000000000000000000000000000800000000000001000000000080d7440080d7440c000000000000000000000000000000000000000000000000000000000000000000803f0000000000000000084667251446672514466725000000000000000050f1211a00000000000000000101000010f1f30db71800000c000000720600004204000021020000090000005ebf650900000000187ce12c0000000004000000ffffffff000000000000000000000000000000000000000000000000000000000000000000000000000000000000000000000000cd9c178b00000000ffffffffffffffff0400000000000000ffffffff00000000000000000000000000000000222fa408000000006a7c61200000000004000000ffffffff000000000000000000000000000000000000000000000000000000000000000000000000000000000000000000000000419f178b00000000ffffffffffffffff0400000000000000ffffffff0000000000000000000000000040d14401000000a8966402b918000010facc0f90facc0f0600000007000000010000000000000000000000000000000000000008000000000000010000000000a0dd4400a0dd440d000000000000000000000000000000000000000000000000000000000000000000803f0000000000000000e8456725f4456725f4456725000000000000000050f1211a00000000000000000101000010f1f30db81800000d00000008070000a60400005302000000000000c60d9508000000008f7e61a90000000004000000ffffffff000000000000000000000000000000000000000000000000000000000000000000000000000000000000000000000000659e178b00000000ffffffffffffffff0400000000000000ffffffff000000000000000000000000190000004a0d6109000000000c7e61090000000004000000ffffffff000000000000000000000000000000000000000000000000000000000000000000000000000000000000000000000000d99e178b00000000ffffffffffffffff0400000000000000ffffffff0000000000000000000000000020d74401000000a8966402ba18000010c9cc0f50c9cc0f0000000007000000010000000000000000000000000000000000000008000000000000010000000000a0e34400a0e3440e000000000000000000000000000000000000000000000000000000000000000000803f0000000000000000384067254440672544406725000000000000000050f1211a00000000000000000101000010f1f30db91800000e0000006c070000e704000071020000000000006e4a720b00000000387961930000000004000000ffffffff000000000000000000000000000000000000000000000000000000000000000000000000000000000000000000000000fd99178b00000000ffffffffffffffff0400000000000000ffffffff00000000000000000000000019000000f20b610900000000b47861090000000004000000ffffffff0000000000000000000000000000000000000000000000000000000000000000000000000000000000000000000000007198178b00000000ffffffffffffffff0400000000000000ffffffff0000000000000000000000000000dd4401000000a8966402bb180000d001cd0f1002cd0f0600000007000000010000000000000000000000000000000000000008000000000000010000000000a0e94400a0e9440f000000000000000000000000000000000000000000000000000000000000000000803f0000000000000000f84167250442672504426725000000000000000050f1211a00000000000000000101000010f1f30dba1800000f000000d00700002805000094020000040000009628620900000000d07b61100000000004000000ffffffff000000000000000000000000000000000000000000000000000000000000000000000000000000000000000000000000959b178b00000000ffffffffffffffff0400000000000000ffffffff000000000000000000000000000000001a88530b000000004d7b619d0000000004000000ffffffff000000000000000000000000000000000000000000000000000000000000000000000000000000000000000000000000099a178b00000000ffffffffffffffff0400000000000000ffffffff00000000000000000000000000e0e24401000000</t>
  </si>
  <si>
    <t>#223|BikeDef_Ducati_XDiavel_S|4348454154454E47494E450300000050EAF82A00000000E8170000a8966402bc1800001009cd0f5009cd0f0000000007000000010000000000000000000000000000000000000008000000000000010000000000c08a4400c08a4401000000000000000000000000000000000000000000000000000000000000000000803f000000000400000098446725a4446725a4446725000000000000000010f2211a00000000000000000101000090d6f30dffffffff01000000fa000000a5000000550000000000000026246e090000000060f761740000000004000000ffffffff0000000000000000000000000000000000000000000000000000000000000000000000000000000000000000000000004516178b00000000ffffffffffffffff0400000000000000ffffffff00000000000000000000000019000000aa85610900000000ecf661090000000004000000ffffffff000000000000000000000000000000000000000000000000000000000000000000000000000000000000000000000000b916178b00000000ffffffffffffffff0400000000000000ffffffff00000000000000000000000000c08a4400000000a8966402bd180000d0c3cc0f90c4cc0f00000000070000000100000000000000000000000000000000000000080000000000000100000000004090440040904402000000000000000000000000000000000000000000000000000000000000000000803f0000000004000000f84467250445672504456725000000000000000010f2211a00000000000000000101000090d6f30dbc180000020000002c010000c800000064000000000000004ec27e090000000008f161f30000000004000000ffffffff000000000000000000000000000000000000000000000000000000000000000000000000000000000000000000000000dd11178b00000000ffffffffffffffff0400000000000000ffffffff00000000000000000000000019000000d28361090000000094f061090000000004000000ffffffff0000000000000000000000000000000000000000000000000000000000000000000000000000000000000000000000005110178b00000000ffffffffffffffff0400000000000000ffffffff00000000000000000000000000608d4400000000a8966402be18000010cecc0f50cecc0f0000000007000000010000000000000000000000000000000000000008000000000000010000000000e0924400e0924403000000000000000000000000000000000000000000000000000000000000000000803f0000000004000000c8446725d4446725d4446725000000000000000010f2211a00000000000000000101000090d6f30dbd180000030000002c010000c80000006400000000000000f6c07e0900000000b0f361f30000000004000000ffffffff0000000000000000000000000000000000000000000000000000000000000000000000000000000000000000000000007513178b00000000ffffffffffffffff0400000000000000ffffffff000000000000000000000000190000007a806109000000003cf361090000000004000000ffffffff000000000000000000000000000000000000000000000000000000000000000000000000000000000000000000000000e913178b00000000ffffffffffffffff0400000000000000ffffffff0000000000000000000000000000904401000000a8966402bf18000010f6cc0fd0f6cc0f00000000070000000100000000000000000000000000000000000000080000000000000100000000008095440080954404000000000000000000000000000000000000000000000000000000000000000000803f0000000002000000084567251445672514456725000000000000000010f2211a00000000000000000101000090d6f30dbe180000040000005e010000e600000073000000050000001e8961090000000058f221090000000004000000ffffffff0000000000000000000000000000000000000000000000000000000000000000000000000000000000000000000000000d0d178b00000000ffffffffffffffff0400000001000000ffffffff00000000000000000000000000000000e27e4f0900000000a5ed617e0000000004000000ffffffff000000000000000000000000000000000000000000000000000000000000000000000000000000000000000000000000810d178b00000000ffffffffffffffff0400000000000000ffffffff00000000000000000000000000a0924401000000a8966402c0180000d0facc0fd0fbcc0f0700000007000000010000000000000000000000000000000000000008000000000000010000000000409b4400409b4405000000000000000000000000000000000000000000000000000000000000000000803f0000000002000000284567253445672534456725000000000000000010f2211a00000000000000000101000090d6f30dbf1800000500000090010000090100008200000000000000861f5f0900000000c1ec61fd0000000004000000ffffffff000000000000000000000000000000000000000000000000000000000000000000000000000000000000000000000000a50c178b00000000ffffffffffffffff0400000000000000ffffffff000000000000000000000000190000000a9f6109000000004cec61090000000004000000ffffffff000000000000000000000000000000000000000000000000000000000000000000000000000000000000000000000000190f178b00000000ffffffffffffffff0400000000000000ffffffff0000000000000000000000000040954401000000a8966402c118000010f6cc0f10f7cc0f0000000007000000010000000000000000000000000000000000000008000000000000010000000000e09b4400e09b4406000000000000000000000000000000000000000000000000000000000000000000803f000000000200000098456725a4456725a4456725000000000000000010f2211a00000000000000000101000090d6f30dc018000006000000900100000901000082000000000000002e1c5f090000000069ef61fd0000000004000000ffffffff0000000000000000000000000000000000000000000000000000000000000000000000000000000000000000000000003d0e178b00000000ffffffffffffffff0400000000000000ffffffff00000000000000000000000019000000b29d610900000000f4ee61090000000004000000ffffffff000000000000000000000000000000000000000000000000000000000000000000000000000000000000000000000000b10e178b00000000ffffffffffffffff0400000000000000ffffffff0000000000000000000000000020984401000000a8966402c218000090c1cc0fd0c1cc0f0700000007000000010000000000000000000000000000000000000008000000000000010000000000a09f4400a09f4407000000000000000000000000000000000000000000000000000000000000000000803f0000000002000000584567256445672564456725000000000000000010f2211a00000000000000000101000090d6f30dc118000007000000c201000027010000960000000000000056ba2f090000000012e961780000000004000000ffffffff000000000000000000000000000000000000000000000000000000000000000000000000000000000000000000000000d509178b00000000ffffffffffffffff0400000000000000ffffffff00000000000000000000000019000000da9b6109000000009ce861090000000004000000ffffffff0000000000000000000000000000000000000000000000000000000000000000000000000000000000000000000000004908178b00000000ffffffffffffffff0400000000000000ffffffff00000000000000000000000000c09b4401000000a8966402c318000050cbcc0f90cbcc0f060000000700000001000000000000000000000000000000000000000800000000000001000000000060a3440060a34408000000000000000000000000000000000000000000000000000000000000000000803f0000000001000000784567258445672584456725000000000000000010f2211a00000000000000000101000090d6f30dc218000008000000f40100004a010000a500000005000000fe90610900000000b8eb21090000000004000000ffffffff0000000000000000000000000000000000000000000000000000000000000000000000000000000000000000000000006d0b178b00000000ffffffffffffffff040000000e000000ffffffff0000000000000000000000000000000042583c090000000006eb61e70000000004000000ffffffff000000000000000000000000000000000000000000000000000000000000000000000000000000000000000000000000e10b178b00000000ffffffffffffffff0400000000000000ffffffff00000000000000000000000000609f4401000000a8966402c418000010cecc0fd0cecc0f060000000700000001000000000000000000000000000000000000000800000000000001000000000020a7440020a74409000000000000000000000000000000000000000000000000000000000000000000803f0000000001000000484667255446672554466725000000000000000010f2211a00000000000000000101000090d6f30dc318000009000000f40100004a010000a50000000000000066593c090000000022ea61e70000000004000000ffffffff0000000000000000000000000000000000000000000000000000000000000000000000000000000000000000000000000505178b00000000ffffffffffffffff0400000000000000ffffffff00000000000000000000000019000000ea96610900000000ace561090000000004000000ffffffff0000000000000000000000000000000000000000000000000000000000000000000000000000000000000000000000007905178b00000000ffffffffffffffff0400000000000000ffffffff0000000000000000000000000000a34401000000a8966402c518000010f6cc0f50f6cc0f060000000700000001000000000000000000000000000000000000000800000000000001000000000040ad440040ad440a000000000000000000000000000000000000000000000000000000000000000000803f0000000001000000384667254446672544466725000000000000000010f2211a00000000000000000101000090d6f30dc41800000a000000260200006d010000b4000000000000008ef70c0900000000cbe461620000000004000000ffffffff0000000000000000000000000000000000000000000000000000000000000000000000000000000000000000000000009d04178b00000000ffffffffffffffff0400000000000000ffffffff00000000000000000000000019000000129761090000000054e461090000000004000000ffffffff0000000000000000000000000000000000000000000000000000000000000000000000000000000000000000000000001107178b00000000ffffffffffffffff0400000000000000ffffffff00000000000000000000000000a0a64401000000a8966402c618000010cecc0f10cfcc0f070000000700000001000000000000000000000000000000000000000800000000000001000000000080af440080af440b000000000000000000000000000000000000000000000000000000000000000000803f0000000001000000584667256446672564466725000000000000000010f2211a00000000000000000101000090d6f30dc51800000b000000580200008b010000c80000000000000036941c090000000073e761e10000000004000000ffffffff0000000000000000000000000000000000000000000000000000000000000000000000000000000000000000000000003506178b00000000ffffffffffffffff0400000000000000ffffffff00000000000000000000000019000000ba95610900000000fce661090000000004000000ffffffff000000000000000000000000000000000000000000000000000000000000000000000000000000000000000000000000a906178b00000000ffffffffffffffff0400000000000000ffffffff0000000000000000000000000060aa4401000000a8966402c718000010ffcc0fd0ffcc0f070000000700000001000000000000000000000000000000000000000800000000000001000000000060b7440060b7440c000000000000000000000000000000000000000000000000000000000000000000803f0000000000000000284667253446672534466725000000000000000010f2211a00000000000000000101000090d6f30dc61800000c000000580200008b010000c8000000090000005e3261090000000018e1610c0000000004000000ffffffff000000000000000000000000000000000000000000000000000000000000000000000000000000000000000000000000cd01178b00000000ffffffffffffffff0400000000000000ffffffff0000000000000000000000000000000022921c090000000067e161e10000000004000000ffffffff0000000000000000000000000000000000000000000000000000000000000000000000000000000000000000000000004100178b00000000ffffffffffffffff0400000000000000ffffffff0000000000000000000000000000b24401000000a8966402c81800005005cd0f5006cd0f060000000700000001000000000000000000000000000000000000000800000000000001000000000040bf440040bf440d000000000000000000000000000000000000000000000000000000000000000000803f0000000000000000b8466725c4466725c4466725000000000000000010f2211a00000000000000000101000090d6f30dc71800000d0000008a020000ae010000d700000000000000c630ed090000000084e3616c0000000004000000ffffffff0000000000000000000000000000000000000000000000000000000000000000000000000000000000000000000000006503178b00000000ffffffffffffffff0400000000000000ffffffff000000000000000000000000190000004a906109000000000ce361090000000004000000ffffffff000000000000000000000000000000000000000000000000000000000000000000000000000000000000000000000000d903178b00000000ffffffffffffffff0400000000000000ffffffff00000000000000000000000000a0b94401000000a8966402c918000010ffcc0f1000cd0f060000000700000001000000000000000000000000000000000000000800000000000001000000000000c7440000c7440e000000000000000000000000000000000000000000000000000000000000000000803f0000000000000000a8416725b4416725b4416725000000000000000010f2211a00000000000000000101000090d6f30dc81800000e000000bc020000cc010000e6000000000000006ed1fd09000000002ce261eb0000000004000000ffffffff000000000000000000000000000000000000000000000000000000000000000000000000000000000000000000000000fd02178b00000000ffffffffffffffff0400000000000000ffffffff00000000000000000000000019000000f26e600900000000b41d60090000000004000000ffffffff00000000000000000000000000000000000000000000000000000000000000000000000000000000000000000000000071fd168b00000000ffffffffffffffff0400000000000000ffffffff0000000000000000000000000040c14401000000a8966402ca180000d0c3cc0f10c4cc0f0600000007000000010000000000000000000000000000000000000008000000000000010000000000e0ce4400e0ce440f000000000000000000000000000000000000000000000000000000000000000000803f0000000000000000884267259442672594426725000000000000000010f2211a00000000000000000101000090d6f30dc91800000f000000bc020000cc010000e600000004000000964f630900000000d01c60100000000004000000ffffffff00000000000000000000000000000000000000000000000000000000000000000000000000000000000000000000000095fc168b00000000ffffffffffffffff0400000000000000ffffffff000000000000000000000000000000001a2ffc0900000000581c60eb0000000004000000ffffffff00000000000000000000000000000000000000000000000000000000000000000000000000000000000000000000000009ff168b00000000ffffffffffffffff0400000000000000ffffffff00000000000000000000000000e0c84401000000</t>
  </si>
  <si>
    <t>#224|CarDef_Sbarro_GT1|4348454154454E47494E450300000050ACF82A00000000E8170000a8966402cb18000010cecc0f10cfcc0f000000000700000001000000000000000000000000000000000000000800000000000001000000000000a5440000a54401000000000000000000000000000000000000000000000000000000000000000000803f0000000004000000684567257445672574456725000000000000000090f5211a00000000000000000101000010cac90fffffffff010000002c010000c8000000640000000000000026827e090000000060b161f30000000004000000ffffffff0000000000000000000000000000000000000000000000000000000000000000000000000000000000000000000000004550178b00000000ffffffffffffffff0400000000000000ffffffff00000000000000000000000019000000aac3610900000000ecb061090000000004000000ffffffff000000000000000000000000000000000000000000000000000000000000000000000000000000000000000000000000b950178b00000000ffffffffffffffff0400000000000000ffffffff0000000000000000000000000000a54400000000a8966402cc1800005005cd0f9005cd0f0000000007000000010000000000000000000000000000000000000008000000000000010000000000c0a94400c0a94402000000000000000000000000000000000000000000000000000000000000000000803f0000000004000000f84567250446672504466725000000000000000090f5211a00000000000000000101000010cac90fcb18000002000000900100000901000082000000000000004e405f090000000009b361fd0000000004000000ffffffff000000000000000000000000000000000000000000000000000000000000000000000000000000000000000000000000dd53178b00000000ffffffffffffffff0400000000000000ffffffff00000000000000000000000019000000d2c161090000000094b261090000000004000000ffffffff0000000000000000000000000000000000000000000000000000000000000000000000000000000000000000000000005152178b00000000ffffffffffffffff0400000000000000ffffffff0000000000000000000000000060a64400000000a8966402cd18000010c9cc0f50c9cc0f000000000700000001000000000000000000000000000000000000000800000000000001000000000020ab440020ab4403000000000000000000000000000000000000000000000000000000000000000000803f0000000004000000184667252446672524466725000000000000000090f5211a00000000000000000101000010cac90fcc18000003000000c2010000270100009600000000000000f6fe2f0900000000b2ad61780000000004000000ffffffff000000000000000000000000000000000000000000000000000000000000000000000000000000000000000000000000754d178b00000000ffffffffffffffff0400000000000000ffffffff000000000000000000000000190000007ade6109000000003cad61090000000004000000ffffffff000000000000000000000000000000000000000000000000000000000000000000000000000000000000000000000000e94d178b00000000ffffffffffffffff0400000000000000ffffffff00000000000000000000000000c0a74401000000a8966402ce180000d0facc0f50fbcc0f000000000700000001000000000000000000000000000000000000000800000000000001000000000080ac440080ac4404000000000000000000000000000000000000000000000000000000000000000000803f0000000002000000884567259445672594456725000000000000000090f5211a00000000000000000101000010cac90fcd18000004000000260200006d010000b4000000050000001ed761090000000058ac21090000000004000000ffffffff0000000000000000000000000000000000000000000000000000000000000000000000000000000000000000000000000d4f178b00000000ffffffffffffffff0400000002000000ffffffff00000000000000000000000000000000e2bc0c0900000000a7af61620000000004000000ffffffff000000000000000000000000000000000000000000000000000000000000000000000000000000000000000000000000814f178b00000000ffffffffffffffff0400000000000000ffffffff0000000000000000000000000020a94401000000a8966402cf1800005005cd0f5006cd0f070000000700000001000000000000000000000000000000000000000800000000000001000000000060b1440060b14405000000000000000000000000000000000000000000000000000000000000000000803f0000000002000000084767251447672514476725000000000000000090f5211a00000000000000000101000010cac90fce180000050000008a020000ae010000d700000000000000867ded0900000000c4ae616c0000000004000000ffffffff000000000000000000000000000000000000000000000000000000000000000000000000000000000000000000000000a54e178b00000000ffffffffffffffff0400000000000000ffffffff000000000000000000000000190000000add6109000000004cae61090000000004000000ffffffff0000000000000000000000000000000000000000000000000000000000000000000000000000000000000000000000001949178b00000000ffffffffffffffff0400000000000000ffffffff0000000000000000000000000080aa4401000000a8966402d018000010ffcc0f1000cd0f070000000700000001000000000000000000000000000000000000000800000000000001000000000060b0440060b04406000000000000000000000000000000000000000000000000000000000000000000803f0000000002000000684667257446672574466725000000000000000090f5211a00000000000000000101000010cac90fcf18000006000000bc020000cc010000e6000000000000002e9afd09000000006ca961eb0000000004000000ffffffff0000000000000000000000000000000000000000000000000000000000000000000000000000000000000000000000003d48178b00000000ffffffffffffffff0400000000000000ffffffff00000000000000000000000019000000b2db610900000000f4a861090000000004000000ffffffff000000000000000000000000000000000000000000000000000000000000000000000000000000000000000000000000b148178b00000000ffffffffffffffff0400000000000000ffffffff0000000000000000000000000020ac4401000000a8966402d11800005005cd0fd005cd0f000000000700000001000000000000000000000000000000000000000800000000000001000000000080b2440080b24407000000000000000000000000000000000000000000000000000000000000000000803f0000000002000000c8466725d4466725d4466725000000000000000090f5211a00000000000000000101000010cac90fd018000007000000200300001202000009010000000000005658da090000000015ab61d50000000004000000ffffffff000000000000000000000000000000000000000000000000000000000000000000000000000000000000000000000000d54b178b00000000ffffffffffffffff0400000000000000ffffffff00000000000000000000000019000000dad96109000000009caa61090000000004000000ffffffff000000000000000000000000000000000000000000000000000000000000000000000000000000000000000000000000494a178b00000000ffffffffffffffff0400000000000000ffffffff0000000000000000000000000020ae4401000000a8966402d21800001009cd0f9009cd0f070000000700000001000000000000000000000000000000000000000800000000000001000000000080b4440080b44408000000000000000000000000000000000000000000000000000000000000000000803f0000000001000000e8466725f4466725f4466725000000000000000090f5211a00000000000000000101000010cac90fd11800000800000084030000530200002701000005000000fede610900000000b8a521090000000004000000ffffffff0000000000000000000000000000000000000000000000000000000000000000000000000000000000000000000000006d45178b00000000ffffffffffffffff040000000e000000ffffffff000000000000000000000000000000004216bb090000000002a561df0000000004000000ffffffff000000000000000000000000000000000000000000000000000000000000000000000000000000000000000000000000e145178b00000000ffffffffffffffff0400000000000000ffffffff0000000000000000000000000020b04401000000a8966402d3180000d0facc0f10fbcc0f0000000007000000010000000000000000000000000000000000000008000000000000010000000000a0b64400a0b64409000000000000000000000000000000000000000000000000000000000000000000803f0000000001000000f84667250447672504476725000000000000000090f5211a00000000000000000101000010cac90fd218000009000000b6030000710200003b0100000000000066b78b090000000027a4615a0000000004000000ffffffff0000000000000000000000000000000000000000000000000000000000000000000000000000000000000000000000000547178b00000000ffffffffffffffff0400000000000000ffffffff00000000000000000000000019000000ead4610900000000aca761090000000004000000ffffffff0000000000000000000000000000000000000000000000000000000000000000000000000000000000000000000000007947178b00000000ffffffffffffffff0400000000000000ffffffff0000000000000000000000000020b24401000000a8966402d418000010f6cc0fd0f6cc0f070000000700000001000000000000000000000000000000000000000800000000000001000000000060bb440060bb440a000000000000000000000000000000000000000000000000000000000000000000803f0000000001000000884767259447672594476725000000000000000090f5211a00000000000000000101000010cac90fd31800000a0000001a040000b702000059010000000000008e75680800000000c0a661440000000004000000ffffffff0000000000000000000000000000000000000000000000000000000000000000000000000000000000000000000000009d46178b00000000ffffffffffffffff0400000000000000ffffffff0000000000000000000000001900000012d561090000000054a661090000000004000000ffffffff0000000000000000000000000000000000000000000000000000000000000000000000000000000000000000000000001141178b00000000ffffffffffffffff0400000000000000ffffffff0000000000000000000000000020b44401000000a8966402d518000050c6cc0f90c6cc0f0700000007000000010000000000000000000000000000000000000008000000000000010000000000a0bb4400a0bb440b000000000000000000000000000000000000000000000000000000000000000000803f0000000001000000b8476725c4476725c4476725000000000000000090f5211a00000000000000000101000010cac90fd41800000b0000007e040000f80200007c01000000000000363249080000000079a1614e0000000004000000ffffffff0000000000000000000000000000000000000000000000000000000000000000000000000000000000000000000000003540178b00000000ffffffffffffffff0400000000000000ffffffff00000000000000000000000019000000bad3610900000000fca061090000000004000000ffffffff000000000000000000000000000000000000000000000000000000000000000000000000000000000000000000000000a940178b00000000ffffffffffffffff0400000000000000ffffffff0000000000000000000000000020b64401000000a8966402d618000090c1cc0f10c2cc0f0000000007000000010000000000000000000000000000000000000008000000000000010000000000a0bf4400a0bf440c000000000000000000000000000000000000000000000000000000000000000000803f0000000000000000d8476725e4476725e4476725000000000000000090f5211a00000000000000000101000010cac90fd51800000c000000b0040000160300008b010000090000005e4060090000000018a3e1050000000004000000ffffffff000000000000000000000000000000000000000000000000000000000000000000000000000000000000000000000000cd43178b00000000ffffffffffffffff0400000000000000ffffffff0000000000000000000000000000000022505908000000006da361cd0000000004000000ffffffff0000000000000000000000000000000000000000000000000000000000000000000000000000000000000000000000004142178b00000000ffffffffffffffff0400000000000000ffffffff0000000000000000000000000000ba4401000000a8966402d718000050cbcc0fd0cbcc0f0600000007000000010000000000000000000000000000000000000008000000000000010000000000a0c34400a0c3440d000000000000000000000000000000000000000000000000000000000000000000803f0000000000000000684767257447672574476725000000000000000090f5211a00000000000000000101000010cac90fd61800000d000000140500005c030000ae01000000000000c66e3608000000008add61b70000000004000000ffffffff000000000000000000000000000000000000000000000000000000000000000000000000000000000000000000000000653d178b00000000ffffffffffffffff0400000000000000ffffffff000000000000000000000000190000004aae6109000000000cdd61090000000004000000ffffffff000000000000000000000000000000000000000000000000000000000000000000000000000000000000000000000000d93d178b00000000ffffffffffffffff0400000000000000ffffffff00000000000000000000000000e0bd4401000000a8966402d8180000d0facc0f50fccc0f0000000007000000010000000000000000000000000000000000000008000000000000010000000000a0c74400a0c7440e000000000000000000000000000000000000000000000000000000000000000000803f0000000000000000284267253442672534426725000000000000000090f5211a00000000000000000101000010cac90fd71800000e000000780500009d030000cc010000000000006eaf16080000000023dc61b10000000004000000ffffffff000000000000000000000000000000000000000000000000000000000000000000000000000000000000000000000000fd3c178b00000000ffffffffffffffff0400000000000000ffffffff00000000000000000000000019000000f2ac610900000000b4df61090000000004000000ffffffff000000000000000000000000000000000000000000000000000000000000000000000000000000000000000000000000713f178b00000000ffffffffffffffff0400000000000000ffffffff00000000000000000000000000c0c14401000000a8966402d918000010f6cc0f10f7cc0f070000000700000001000000000000000000000000000000000000000800000000000001000000000060cb440060cb440f000000000000000000000000000000000000000000000000000000000000000000803f0000000000000000f84367250444672504446725000000000000000090f5211a00000000000000000101000010cac90fd81800000f000000aa050000bb030000e001000004000000968d620900000000d0de61100000000004000000ffffffff000000000000000000000000000000000000000000000000000000000000000000000000000000000000000000000000953e178b00000000ffffffffffffffff0400000000000000ffffffff000000000000000000000000000000001a0de7080000000050de613c0000000004000000ffffffff0000000000000000000000000000000000000000000000000000000000000000000000000000000000000000000000000939178b00000000ffffffffffffffff0400000000000000ffffffff0000000000000000000000000080c54401000000</t>
  </si>
  <si>
    <t>#225|CarDef_Mazda_RX8_Special_Edition|4348454154454E47494E45030000005028F92A00000000E8170000a8966402da18000010f6cc0f10f7cc0f00000000070000000100000000000000000000000000000000000000080000000000000100000000000080440000804401000000000000000000000000000000000000000000000000000000000000000000803f000000000400000098466725a4466725a4466725000000000000000010f6211a00000000000000000101000078eae706ffffffff010000002c010000c8000000640000000000000026067f0900000000603560f30000000004000000ffffffff00000000000000000000000000000000000000000000000000000000000000000000000000000000000000000000000045d4168b00000000ffffffffffffffff0400000000000000ffffffff00000000000000000000000019000000aa47600900000000ec3460090000000004000000ffffffff000000000000000000000000000000000000000000000000000000000000000000000000000000000000000000000000b9d4168b00000000ffffffffffffffff0400000000000000ffffffff0000000000000000000000000000804400000000a8966402db1800001009cd0f9009cd0f00000000070000000100000000000000000000000000000000000000080000000000000100000000000086440000864402000000000000000000000000000000000000000000000000000000000000000000803f0000000004000000784667258446672584466725000000000000000010f6211a00000000000000000101000078eae706da18000002000000900100000901000082000000000000004ec45e0900000000093760fd0000000004000000ffffffff000000000000000000000000000000000000000000000000000000000000000000000000000000000000000000000000ddd7168b00000000ffffffffffffffff0400000000000000ffffffff00000000000000000000000019000000d245600900000000943660090000000004000000ffffffff00000000000000000000000000000000000000000000000000000000000000000000000000000000000000000000000051d6168b00000000ffffffffffffffff0400000000000000ffffffff0000000000000000000000000060834400000000a8966402dc180000d001cd0f5002cd0f00000000070000000100000000000000000000000000000000000000080000000000000100000000008089440080894403000000000000000000000000000000000000000000000000000000000000000000803f0000000004000000a8466725b4466725b4466725000000000000000010f6211a00000000000000000101000078eae706db18000003000000c2010000270100009600000000000000f6622e0900000000b23160780000000004000000ffffffff00000000000000000000000000000000000000000000000000000000000000000000000000000000000000000000000075d1168b00000000ffffffffffffffff0400000000000000ffffffff000000000000000000000000190000007a426009000000003c3160090000000004000000ffffffff000000000000000000000000000000000000000000000000000000000000000000000000000000000000000000000000e9d1168b00000000ffffffffffffffff0400000000000000ffffffff00000000000000000000000000c0864401000000a8966402dd18000050c6cc0fd0c6cc0f0000000007000000010000000000000000000000000000000000000008000000000000010000000000e08c4400e08c4404000000000000000000000000000000000000000000000000000000000000000000803f0000000002000000d8466725e4466725e4466725000000000000000010f6211a00000000000000000101000078eae706dc18000004000000260200006d010000b4000000050000001e4b600900000000583020090000000004000000ffffffff0000000000000000000000000000000000000000000000000000000000000000000000000000000000000000000000000dd3168b00000000ffffffffffffffff0400000001000000ffffffff00000000000000000000000000000000e2200d0900000000a73360620000000004000000ffffffff00000000000000000000000000000000000000000000000000000000000000000000000000000000000000000000000081d3168b00000000ffffffffffffffff0400000000000000ffffffff00000000000000000000000000208a4401000000a8966402de180000d00bcd0f100ccd0f07000000070000000100000000000000000000000000000000000000080000000000000100000000002093440020934405000000000000000000000000000000000000000000000000000000000000000000803f0000000002000000a8476725b4476725b4476725000000000000000010f6211a00000000000000000101000078eae706dd180000050000008a020000ae010000d70000000000000086e1ec0900000000c432606c0000000004000000ffffffff000000000000000000000000000000000000000000000000000000000000000000000000000000000000000000000000a5d2168b00000000ffffffffffffffff0400000000000000ffffffff000000000000000000000000190000000a416009000000004c3260090000000004000000ffffffff00000000000000000000000000000000000000000000000000000000000000000000000000000000000000000000000019cd168b00000000ffffffffffffffff0400000000000000ffffffff00000000000000000000000000808d4401000000a8966402df180000100ecd0f500ecd0f07000000070000000100000000000000000000000000000000000000080000000000000100000000008094440080944406000000000000000000000000000000000000000000000000000000000000000000803f0000000002000000f84767250448672504486725000000000000000010f6211a00000000000000000101000078eae706de18000006000000bc020000cc010000e6000000000000002e1efc09000000006c2d60eb0000000004000000ffffffff0000000000000000000000000000000000000000000000000000000000000000000000000000000000000000000000003dcc168b00000000ffffffffffffffff0400000000000000ffffffff00000000000000000000000019000000b25f600900000000f42c60090000000004000000ffffffff000000000000000000000000000000000000000000000000000000000000000000000000000000000000000000000000b1cc168b00000000ffffffffffffffff0400000000000000ffffffff00000000000000000000000000e0904401000000a8966402e0180000d001cd0f1002cd0f00000000070000000100000000000000000000000000000000000000080000000000000100000000006099440060994407000000000000000000000000000000000000000000000000000000000000000000803f0000000002000000184867252448672524486725000000000000000010f6211a00000000000000000101000078eae706df180000070000002003000012020000090100000000000056dcdb0900000000152f60d50000000004000000ffffffff000000000000000000000000000000000000000000000000000000000000000000000000000000000000000000000000d5cf168b00000000ffffffffffffffff0400000000000000ffffffff00000000000000000000000019000000da5d6009000000009c2e60090000000004000000ffffffff00000000000000000000000000000000000000000000000000000000000000000000000000000000000000000000000049ce168b00000000ffffffffffffffff0400000000000000ffffffff00000000000000000000000000a0954401000000a8966402e11800005011cd0f9011cd0f0700000007000000010000000000000000000000000000000000000008000000000000010000000000409e4400409e4408000000000000000000000000000000000000000000000000000000000000000000803f0000000001000000284767253447672534476725000000000000000010f6211a00000000000000000101000078eae706e01800000800000084030000530200002701000005000000fe52600900000000b82920090000000004000000ffffffff0000000000000000000000000000000000000000000000000000000000000000000000000000000000000000000000006dc9168b00000000ffffffffffffffff040000000e000000ffffffff00000000000000000000000000000000429aba0900000000022960df0000000004000000ffffffff000000000000000000000000000000000000000000000000000000000000000000000000000000000000000000000000e1c9168b00000000ffffffffffffffff0400000000000000ffffffff00000000000000000000000000609a4401000000a8966402e21800005005cd0fd005cd0f000000000700000001000000000000000000000000000000000000000800000000000001000000000020a3440020a34409000000000000000000000000000000000000000000000000000000000000000000803f0000000001000000384767254447672544476725000000000000000010f6211a00000000000000000101000078eae706e118000009000000b6030000710200003b01000000000000663b8a09000000002728605a0000000004000000ffffffff00000000000000000000000000000000000000000000000000000000000000000000000000000000000000000000000005cb168b00000000ffffffffffffffff0400000000000000ffffffff00000000000000000000000019000000ea58600900000000ac2b60090000000004000000ffffffff00000000000000000000000000000000000000000000000000000000000000000000000000000000000000000000000079cb168b00000000ffffffffffffffff0400000000000000ffffffff00000000000000000000000000209f4401000000a8966402e318000010cecc0f50cecc0f060000000700000001000000000000000000000000000000000000000800000000000001000000000060aa440060aa440a000000000000000000000000000000000000000000000000000000000000000000803f0000000001000000484767255447672554476725000000000000000010f6211a00000000000000000101000078eae706e21800000a0000001a040000b702000059010000000000008ef9690800000000c02a60440000000004000000ffffffff0000000000000000000000000000000000000000000000000000000000000000000000000000000000000000000000009dca168b00000000ffffffffffffffff0400000000000000ffffffff000000000000000000000000190000001259600900000000542a60090000000004000000ffffffff00000000000000000000000000000000000000000000000000000000000000000000000000000000000000000000000011c5168b00000000ffffffffffffffff0400000000000000ffffffff00000000000000000000000000e0a34401000000a8966402e418000090c1cc0f10c2cc0f060000000700000001000000000000000000000000000000000000000800000000000001000000000080ad440080ad440b000000000000000000000000000000000000000000000000000000000000000000803f0000000001000000084967251449672514496725000000000000000010f6211a00000000000000000101000078eae706e31800000b0000007e040000f80200007c0100000000000036b64808000000007925604e0000000004000000ffffffff00000000000000000000000000000000000000000000000000000000000000000000000000000000000000000000000035c4168b00000000ffffffffffffffff0400000000000000ffffffff00000000000000000000000019000000ba57600900000000fc2460090000000004000000ffffffff000000000000000000000000000000000000000000000000000000000000000000000000000000000000000000000000a9c4168b00000000ffffffffffffffff0400000000000000ffffffff0000000000000000000000000080a84401000000a8966402e5180000100ecd0fd00ecd0f000000000700000001000000000000000000000000000000000000000800000000000001000000000000b8440000b8440c000000000000000000000000000000000000000000000000000000000000000000803f0000000000000000584867256448672564486725000000000000000010f6211a00000000000000000101000078eae706e41800000c000000b0040000160300008b010000090000005ec46109000000001827e0050000000004000000ffffffff000000000000000000000000000000000000000000000000000000000000000000000000000000000000000000000000cdc7168b00000000ffffffffffffffff0400000000000000ffffffff0000000000000000000000000000000022d45808000000006d2760cd0000000004000000ffffffff00000000000000000000000000000000000000000000000000000000000000000000000000000000000000000000000041c6168b00000000ffffffffffffffff0400000000000000ffffffff00000000000000000000000000a0b24401000000a8966402e61800005005cd0f1006cd0f000000000700000001000000000000000000000000000000000000000800000000000001000000000060c2440060c2440d000000000000000000000000000000000000000000000000000000000000000000803f0000000000000000684867257448672574486725000000000000000010f6211a00000000000000000101000078eae706e51800000d000000140500005c030000ae01000000000000c6923708000000008a2160b70000000004000000ffffffff00000000000000000000000000000000000000000000000000000000000000000000000000000000000000000000000065c1168b00000000ffffffffffffffff0400000000000000ffffffff000000000000000000000000190000004a526009000000000c2160090000000004000000ffffffff000000000000000000000000000000000000000000000000000000000000000000000000000000000000000000000000d9c1168b00000000ffffffffffffffff0400000000000000ffffffff00000000000000000000000000c0bc4401000000a8966402e7180000d0c3cc0f90c4cc0f0600000007000000010000000000000000000000000000000000000008000000000000010000000000e0cc4400e0cc440e000000000000000000000000000000000000000000000000000000000000000000803f0000000000000000284367253443672534436725000000000000000010f6211a00000000000000000101000078eae706e61800000e000000780500009d030000cc010000000000006e53170800000000232060b10000000004000000ffffffff000000000000000000000000000000000000000000000000000000000000000000000000000000000000000000000000fdc0168b00000000ffffffffffffffff0400000000000000ffffffff00000000000000000000000019000000f250600900000000b42360090000000004000000ffffffff00000000000000000000000000000000000000000000000000000000000000000000000000000000000000000000000071c3168b00000000ffffffffffffffff0400000000000000ffffffff00000000000000000000000000e0c64401000000a8966402e818000050cbcc0fd0cbcc0f060000000700000001000000000000000000000000000000000000000800000000000001000000000020d7440020d7440f000000000000000000000000000000000000000000000000000000000000000000803f0000000000000000a8446725b4446725b4446725000000000000000010f6211a00000000000000000101000078eae706e71800000f000000aa050000bb030000e0010000040000009671630900000000d02260100000000004000000ffffffff00000000000000000000000000000000000000000000000000000000000000000000000000000000000000000000000095c2168b00000000ffffffffffffffff0400000000000000ffffffff000000000000000000000000000000001af1e608000000005022603c0000000004000000ffffffff00000000000000000000000000000000000000000000000000000000000000000000000000000000000000000000000009bd168b00000000ffffffffffffffff0400000000000000ffffffff00000000000000000000000000e0d04401000000</t>
  </si>
  <si>
    <t>#226|CarDef_Rezvani_Beast_Alpha|4348454154454E47494E45030000005009F92A00000000E8170000a8966402e9180000d0facc0fd0fbcc0f00000000070000000100000000000000000000000000000000000000080000000000000100000000002092440020924401000000000000000000000000000000000000000000000000000000000000000000803f0000000004000000e8476725f4476725f44767250000000000000000d0f5211a00000000000000000101000090c5c90fffffffff010000005e010000e6000000730000000000000026874e09000000006114607e0000000004000000ffffffff00000000000000000000000000000000000000000000000000000000000000000000000000000000000000000000000045f7168b00000000ffffffffffffffff0400000000000000ffffffff00000000000000000000000019000000aa64600900000000ec1760090000000004000000ffffffff000000000000000000000000000000000000000000000000000000000000000000000000000000000000000000000000b9f7168b00000000ffffffffffffffff0400000000000000ffffffff0000000000000000000000000020924400000000a8966402ea1800005005cd0f5006cd0f00000000070000000100000000000000000000000000000000000000080000000000000100000000004098440040984402000000000000000000000000000000000000000000000000000000000000000000803f00000000040000007847672584476725844767250000000000000000d0f5211a00000000000000000101000090c5c90fe918000002000000c20100002701000096000000000000004e452e09000000000a1660780000000004000000ffffffff000000000000000000000000000000000000000000000000000000000000000000000000000000000000000000000000ddf6168b00000000ffffffffffffffff0400000000000000ffffffff00000000000000000000000019000000d262600900000000941160090000000004000000ffffffff00000000000000000000000000000000000000000000000000000000000000000000000000000000000000000000000051f1168b00000000ffffffffffffffff0400000000000000ffffffff0000000000000000000000000040954400000000a8966402eb180000d00bcd0f100ccd0f0000000007000000010000000000000000000000000000000000000008000000000000010000000000609b4400609b4403000000000000000000000000000000000000000000000000000000000000000000803f00000000040000000848672514486725144867250000000000000000d0f5211a00000000000000000101000090c5c90fea18000003000000580200008b010000c800000000000000f6631d0900000000b31060e10000000004000000ffffffff00000000000000000000000000000000000000000000000000000000000000000000000000000000000000000000000075f0168b00000000ffffffffffffffff0400000000000000ffffffff000000000000000000000000190000007a636009000000003c1060090000000004000000ffffffff000000000000000000000000000000000000000000000000000000000000000000000000000000000000000000000000e9f0168b00000000ffffffffffffffff0400000000000000ffffffff0000000000000000000000000060984401000000a8966402ec1800005011cd0f9011cd0f0700000007000000010000000000000000000000000000000000000008000000000000010000000000a09e4400a09e4404000000000000000000000000000000000000000000000000000000000000000000803f000000000200000098476725a4476725a44767250000000000000000d0f5211a00000000000000000101000090c5c90feb18000004000000bc020000cc010000e6000000050000001e68600900000000581320090000000004000000ffffffff0000000000000000000000000000000000000000000000000000000000000000000000000000000000000000000000000df2168b00000000ffffffffffffffff0400000001000000ffffffff00000000000000000000000000000000e221fc0900000000a01260eb0000000004000000ffffffff00000000000000000000000000000000000000000000000000000000000000000000000000000000000000000000000081f2168b00000000ffffffffffffffff0400000000000000ffffffff00000000000000000000000000809b4401000000a8966402ed1800005005cd0fd005cd0f070000000700000001000000000000000000000000000000000000000800000000000001000000000000a5440000a54405000000000000000000000000000000000000000000000000000000000000000000803f0000000002000000b8486725c4486725c44867250000000000000000d0f5211a00000000000000000101000090c5c90fec180000050000002003000012020000090100000000000086fedb0900000000c50d60d50000000004000000ffffffff000000000000000000000000000000000000000000000000000000000000000000000000000000000000000000000000a5ed168b00000000ffffffffffffffff0400000000000000ffffffff000000000000000000000000190000000a7e6009000000004c0d60090000000004000000ffffffff00000000000000000000000000000000000000000000000000000000000000000000000000000000000000000000000019ec168b00000000ffffffffffffffff0400000000000000ffffffff00000000000000000000000000a09e4401000000a8966402ee18000010ffcc0fd0ffcc0f0700000007000000010000000000000000000000000000000000000008000000000000010000000000a0a54400a0a54406000000000000000000000000000000000000000000000000000000000000000000803f0000000002000000d8486725e4486725e44867250000000000000000d0f5211a00000000000000000101000090c5c90fed18000006000000b6030000710200003b010000000000002e1f8a09000000006f0c605a0000000004000000ffffffff0000000000000000000000000000000000000000000000000000000000000000000000000000000000000000000000003def168b00000000ffffffffffffffff0400000000000000ffffffff00000000000000000000000019000000b27c600900000000f40f60090000000004000000ffffffff000000000000000000000000000000000000000000000000000000000000000000000000000000000000000000000000b1ef168b00000000ffffffffffffffff0400000000000000ffffffff00000000000000000000000000a0a14401000000a8966402ef18000050c6cc0fd0c6cc0f000000000700000001000000000000000000000000000000000000000800000000000001000000000020aa440020aa4407000000000000000000000000000000000000000000000000000000000000000000803f00000000020000007848672584486725844867250000000000000000d0f5211a00000000000000000101000090c5c90fee180000070000001a040000b7020000590100000000000056dd690800000000180e60440000000004000000ffffffff000000000000000000000000000000000000000000000000000000000000000000000000000000000000000000000000d5ee168b00000000ffffffffffffffff0400000000000000ffffffff00000000000000000000000019000000da7a6009000000009c0960090000000004000000ffffffff00000000000000000000000000000000000000000000000000000000000000000000000000000000000000000000000049e9168b00000000ffffffffffffffff0400000000000000ffffffff0000000000000000000000000000a64401000000a8966402f018000010cecc0f50cecc0f0600000007000000010000000000000000000000000000000000000008000000000000010000000000a0ae4400a0ae4408000000000000000000000000000000000000000000000000000000000000000000803f00000000010000001849672524496725244967250000000000000000d0f5211a00000000000000000101000090c5c90fef18000008000000b0040000160300008b01000005000000fe73600900000000b80820090000000004000000ffffffff0000000000000000000000000000000000000000000000000000000000000000000000000000000000000000000000006de8168b00000000ffffffffffffffff040000000e000000ffffffff0000000000000000000000000000000042fb5808000000000d0860cd0000000004000000ffffffff000000000000000000000000000000000000000000000000000000000000000000000000000000000000000000000000e1e8168b00000000ffffffffffffffff0400000000000000ffffffff0000000000000000000000000060aa4401000000a8966402f118000050cbcc0f90cbcc0f060000000700000001000000000000000000000000000000000000000800000000000001000000000020b3440020b34409000000000000000000000000000000000000000000000000000000000000000000803f00000000010000002848672534486725344867250000000000000000d0f5211a00000000000000000101000090c5c90ff018000009000000140500005c030000ae0100000000000066b83708000000002a0b60b70000000004000000ffffffff00000000000000000000000000000000000000000000000000000000000000000000000000000000000000000000000005ea168b00000000ffffffffffffffff0400000000000000ffffffff00000000000000000000000019000000ea79600900000000ac0a60090000000004000000ffffffff00000000000000000000000000000000000000000000000000000000000000000000000000000000000000000000000079ea168b00000000ffffffffffffffff0400000000000000ffffffff00000000000000000000000000c0ae4401000000a8966402f21800001009cd0f9009cd0f060000000700000001000000000000000000000000000000000000000800000000000001000000000040ba440040ba440a000000000000000000000000000000000000000000000000000000000000000000803f00000000010000004848672554486725544867250000000000000000d0f5211a00000000000000000101000090c5c90ff11800000a000000780500009d030000cc010000000000008e76170800000000c30560b10000000004000000ffffffff0000000000000000000000000000000000000000000000000000000000000000000000000000000000000000000000009de5168b00000000ffffffffffffffff0400000000000000ffffffff000000000000000000000000190000001276600900000000540560090000000004000000ffffffff00000000000000000000000000000000000000000000000000000000000000000000000000000000000000000000000011e4168b00000000ffffffffffffffff0400000000000000ffffffff0000000000000000000000000020b34401000000a8966402f3180000d00bcd0f100dcd0f0700000007000000010000000000000000000000000000000000000008000000000000010000000000e0bc4400e0bc440b000000000000000000000000000000000000000000000000000000000000000000803f00000000010000003848672544486725444867250000000000000000d0f5211a00000000000000000101000090c5c90ff21800000b0000000e06000001040000fe010000000000003697c508000000007d0460260000000004000000ffffffff00000000000000000000000000000000000000000000000000000000000000000000000000000000000000000000000035e7168b00000000ffffffffffffffff0400000000000000ffffffff00000000000000000000000019000000ba74600900000000fc0760090000000004000000ffffffff000000000000000000000000000000000000000000000000000000000000000000000000000000000000000000000000a9e7168b00000000ffffffffffffffff0400000000000000ffffffff0000000000000000000000000060b74401000000a8966402f418000010f6cc0f10f7cc0f060000000700000001000000000000000000000000000000000000000800000000000001000000000080c6440080c6440c000000000000000000000000000000000000000000000000000000000000000000803f0000000000000000b8496725c4496725c44967250000000000000000d0f5211a00000000000000000101000090c5c90ff31800000c000000720600004204000021020000090000005ef56209000000001806601d0000000004000000ffffffff000000000000000000000000000000000000000000000000000000000000000000000000000000000000000000000000cde6168b00000000ffffffffffffffff0400000000000000ffffffff000000000000000000000000000000002255a508000000006a0660200000000004000000ffffffff00000000000000000000000000000000000000000000000000000000000000000000000000000000000000000000000041e1168b00000000ffffffffffffffff0400000000000000ffffffff00000000000000000000000000c0c04401000000a8966402f518000050cbcc0fd0cbcc0f060000000700000001000000000000000000000000000000000000000800000000000001000000000040d0440040d0440d000000000000000000000000000000000000000000000000000000000000000000803f00000000000000003849672544496725444967250000000000000000d0f5211a00000000000000000101000090c5c90ff41800000d00000008070000a60400005302000000000000c6739408000000008f0060a90000000004000000ffffffff00000000000000000000000000000000000000000000000000000000000000000000000000000000000000000000000065e0168b00000000ffffffffffffffff0400000000000000ffffffff000000000000000000000000190000004a736009000000000c0060090000000004000000ffffffff000000000000000000000000000000000000000000000000000000000000000000000000000000000000000000000000d9e0168b00000000ffffffffffffffff0400000000000000ffffffff0000000000000000000000000020ca4401000000a8966402f6180000d0facc0f50fccc0f0600000007000000010000000000000000000000000000000000000008000000000000010000000000e0d94400e0d9440e000000000000000000000000000000000000000000000000000000000000000000803f00000000000000002844672534446725344467250000000000000000d0f5211a00000000000000000101000090c5c90ff51800000e0000006c070000e704000071020000000000006e30730b00000000380360930000000004000000ffffffff000000000000000000000000000000000000000000000000000000000000000000000000000000000000000000000000fde3168b00000000ffffffffffffffff0400000000000000ffffffff00000000000000000000000019000000f271600900000000b40260090000000004000000ffffffff00000000000000000000000000000000000000000000000000000000000000000000000000000000000000000000000071e2168b00000000ffffffffffffffff0400000000000000ffffffff0000000000000000000000000080d34401000000a8966402f7180000100ecd0f500ecd0f060000000700000001000000000000000000000000000000000000000800000000000001000000000080e3440080e3440f000000000000000000000000000000000000000000000000000000000000000000803f0000000000000000a8456725b4456725b44567250000000000000000d0f5211a00000000000000000101000090c5c90ff61800000f000000d0070000280500009402000004000000966e630900000000d03d60100000000004000000ffffffff00000000000000000000000000000000000000000000000000000000000000000000000000000000000000000000000095dd168b00000000ffffffffffffffff0400000000000000ffffffff000000000000000000000000000000001ace520b000000004d3d609d0000000004000000ffffffff00000000000000000000000000000000000000000000000000000000000000000000000000000000000000000000000009dc168b00000000ffffffffffffffff0400000000000000ffffffff00000000000000000000000000e0dc4401000000</t>
  </si>
  <si>
    <t>#227|CarDef_RimacConceptS|4348454154454E47494E450300000050CBF82A00000000E8170000a8966402f81800001009cd0f5009cd0f000000000700000001000000000000000000000000000000000000000800000000000001000000000000b7440000b74401000000000000000000000000000000000000000000000000000000000000000000803f0000000004000000884867259448672594486725000000000000000090f4211a00000000000000000101000090c6c90fffffffff010000005e010000e6000000730000000000000026454f090000000061d6617e0000000004000000ffffffff0000000000000000000000000000000000000000000000000000000000000000000000000000000000000000000000004531178b00000000ffffffffffffffff0400000000000000ffffffff00000000000000000000000019000000aaa2610900000000ecd161090000000004000000ffffffff000000000000000000000000000000000000000000000000000000000000000000000000000000000000000000000000b931178b00000000ffffffffffffffff0400000000000000ffffffff0000000000000000000000000000b74400000000a8966402f918000010ffcc0f1000cd0f000000000700000001000000000000000000000000000000000000000800000000000001000000000080bc440080bc4402000000000000000000000000000000000000000000000000000000000000000000803f0000000004000000c8486725d4486725d4486725000000000000000090f4211a00000000000000000101000090c6c90ff818000002000000c20100002701000096000000000000004e832f09000000000ad061780000000004000000ffffffff000000000000000000000000000000000000000000000000000000000000000000000000000000000000000000000000dd30178b00000000ffffffffffffffff0400000000000000ffffffff00000000000000000000000019000000d2a061090000000094d361090000000004000000ffffffff0000000000000000000000000000000000000000000000000000000000000000000000000000000000000000000000005133178b00000000ffffffffffffffff0400000000000000ffffffff00000000000000000000000000c0b84400000000a8966402fa180000100ecd0f500ecd0f000000000700000001000000000000000000000000000000000000000800000000000001000000000040be440040be4403000000000000000000000000000000000000000000000000000000000000000000803f0000000004000000e8486725f4486725f4486725000000000000000090f4211a00000000000000000101000090c6c90ff918000003000000580200008b010000c800000000000000f6a11c0900000000b3d261e10000000004000000ffffffff0000000000000000000000000000000000000000000000000000000000000000000000000000000000000000000000007532178b00000000ffffffffffffffff0400000000000000ffffffff000000000000000000000000190000007aa16109000000003cd261090000000004000000ffffffff000000000000000000000000000000000000000000000000000000000000000000000000000000000000000000000000e932178b00000000ffffffffffffffff0400000000000000ffffffff0000000000000000000000000080ba4401000000a8966402fb18000050cbcc0f90cbcc0f070000000700000001000000000000000000000000000000000000000800000000000001000000000000c0440000c04404000000000000000000000000000000000000000000000000000000000000000000803f0000000002000000f84867250449672504496725000000000000000090f4211a00000000000000000101000090c6c90ffa18000004000000bc020000cc010000e6000000050000001eb661090000000058cd21090000000004000000ffffffff0000000000000000000000000000000000000000000000000000000000000000000000000000000000000000000000000d2c178b00000000ffffffffffffffff0400000001000000ffffffff00000000000000000000000000000000e2fffd0900000000a0cc61eb0000000004000000ffffffff000000000000000000000000000000000000000000000000000000000000000000000000000000000000000000000000812c178b00000000ffffffffffffffff0400000000000000ffffffff0000000000000000000000000040bc4401000000a8966402fc180000d0facc0fd0fbcc0f0000000007000000010000000000000000000000000000000000000008000000000000010000000000a0c54400a0c54405000000000000000000000000000000000000000000000000000000000000000000803f0000000002000000484967255449672554496725000000000000000090f4211a00000000000000000101000090c6c90ffb1800000500000020030000120200000901000000000000863cda0900000000c5cf61d50000000004000000ffffffff000000000000000000000000000000000000000000000000000000000000000000000000000000000000000000000000a52f178b00000000ffffffffffffffff0400000000000000ffffffff000000000000000000000000190000000abc6109000000004ccf61090000000004000000ffffffff000000000000000000000000000000000000000000000000000000000000000000000000000000000000000000000000192e178b00000000ffffffffffffffff0400000000000000ffffffff0000000000000000000000000000be4401000000a8966402fd180000d0facc0f50fccc0f070000000700000001000000000000000000000000000000000000000800000000000001000000000060c4440060c44406000000000000000000000000000000000000000000000000000000000000000000803f0000000002000000584967256449672564496725000000000000000090f4211a00000000000000000101000090c6c90ffc18000006000000b6030000710200003b010000000000002edd8b09000000006fce615a0000000004000000ffffffff0000000000000000000000000000000000000000000000000000000000000000000000000000000000000000000000003d29178b00000000ffffffffffffffff0400000000000000ffffffff00000000000000000000000019000000b2ba610900000000f4c961090000000004000000ffffffff000000000000000000000000000000000000000000000000000000000000000000000000000000000000000000000000b129178b00000000ffffffffffffffff0400000000000000ffffffff00000000000000000000000000a0bf4401000000a8966402fe1800005011cd0f9011cd0f0700000007000000010000000000000000000000000000000000000008000000000000010000000000e0c64400e0c64407000000000000000000000000000000000000000000000000000000000000000000803f0000000002000000f8496725044a6725044a6725000000000000000090f4211a00000000000000000101000090c6c90ffd180000070000001a040000b70200005901000000000000561b68080000000018c861440000000004000000ffffffff000000000000000000000000000000000000000000000000000000000000000000000000000000000000000000000000d528178b00000000ffffffffffffffff0400000000000000ffffffff00000000000000000000000019000000dab86109000000009ccb61090000000004000000ffffffff000000000000000000000000000000000000000000000000000000000000000000000000000000000000000000000000492b178b00000000ffffffffffffffff0400000000000000ffffffff0000000000000000000000000000c24401000000a8966402ff18000050f3cc0f90f3cc0f060000000700000001000000000000000000000000000000000000000800000000000001000000000040c9440040c94408000000000000000000000000000000000000000000000000000000000000000000803f0000000001000000084a6725144a6725144a6725000000000000000090f4211a00000000000000000101000090c6c90ffe18000008000000b0040000160300008b01000005000000feb1610900000000b8ca21090000000004000000ffffffff0000000000000000000000000000000000000000000000000000000000000000000000000000000000000000000000006d2a178b00000000ffffffffffffffff040000000e000000ffffffff0000000000000000000000000000000042395908000000000dca61cd0000000004000000ffffffff000000000000000000000000000000000000000000000000000000000000000000000000000000000000000000000000e12a178b00000000ffffffffffffffff0400000000000000ffffffff0000000000000000000000000060c44401000000a89664020019000010cecc0fd0cecc0f0000000007000000010000000000000000000000000000000000000008000000000000010000000000c0cb4400c0cb4409000000000000000000000000000000000000000000000000000000000000000000803f0000000001000000684967257449672574496725000000000000000090f4211a00000000000000000101000090c6c90fff18000009000000140500005c030000ae0100000000000066763608000000002ac561b70000000004000000ffffffff0000000000000000000000000000000000000000000000000000000000000000000000000000000000000000000000000524178b00000000ffffffffffffffff0400000000000000ffffffff00000000000000000000000019000000eab7610900000000acc461090000000004000000ffffffff0000000000000000000000000000000000000000000000000000000000000000000000000000000000000000000000007924178b00000000ffffffffffffffff0400000000000000ffffffff00000000000000000000000000c0c64401000000a896640201190000d001cd0f5002cd0f060000000700000001000000000000000000000000000000000000000800000000000001000000000020d1440020d1440a000000000000000000000000000000000000000000000000000000000000000000803f000000000100000098496725a4496725a4496725000000000000000090f4211a00000000000000000101000090c6c90f001900000a000000780500009d030000cc010000000000008eb4160800000000c3c761b10000000004000000ffffffff0000000000000000000000000000000000000000000000000000000000000000000000000000000000000000000000009d27178b00000000ffffffffffffffff0400000000000000ffffffff0000000000000000000000001900000012b461090000000054c761090000000004000000ffffffff0000000000000000000000000000000000000000000000000000000000000000000000000000000000000000000000001126178b00000000ffffffffffffffff0400000000000000ffffffff0000000000000000000000000020c94401000000a8966402021900001009cd0f9009cd0f0700000007000000010000000000000000000000000000000000000008000000000000010000000000a0d14400a0d1440b000000000000000000000000000000000000000000000000000000000000000000803f0000000001000000a8496725b4496725b4496725000000000000000090f4211a00000000000000000101000090c6c90f011900000b0000000e06000001040000fe010000000000003655c408000000007dc661260000000004000000ffffffff0000000000000000000000000000000000000000000000000000000000000000000000000000000000000000000000003521178b00000000ffffffffffffffff0400000000000000ffffffff00000000000000000000000019000000bab2610900000000fcc161090000000004000000ffffffff000000000000000000000000000000000000000000000000000000000000000000000000000000000000000000000000a921178b00000000ffffffffffffffff0400000000000000ffffffff0000000000000000000000000080cb4401000000a8966402031900005005cd0f9005cd0f0600000007000000010000000000000000000000000000000000000008000000000000010000000000c0d64400c0d6440c000000000000000000000000000000000000000000000000000000000000000000803f0000000000000000784967258449672584496725000000000000000090f4211a00000000000000000101000090c6c90f021900000c000000720600004204000021020000090000005e3363090000000018c0611d0000000004000000ffffffff000000000000000000000000000000000000000000000000000000000000000000000000000000000000000000000000cd20178b00000000ffffffffffffffff0400000000000000ffffffff000000000000000000000000000000002293a408000000006ac061200000000004000000ffffffff0000000000000000000000000000000000000000000000000000000000000000000000000000000000000000000000004123178b00000000ffffffffffffffff0400000000000000ffffffff0000000000000000000000000080d04401000000a896640204190000d00bcd0f100dcd0f0600000007000000010000000000000000000000000000000000000008000000000000010000000000e0db4400e0db440d000000000000000000000000000000000000000000000000000000000000000000803f0000000000000000684a6725744a6725744a6725000000000000000090f4211a00000000000000000101000090c6c90f031900000d00000008070000a60400005302000000000000c6b19508000000008fc261a90000000004000000ffffffff0000000000000000000000000000000000000000000000000000000000000000000000000000000000000000000000006522178b00000000ffffffffffffffff0400000000000000ffffffff000000000000000000000000190000004ab16109000000000cc261090000000004000000ffffffff000000000000000000000000000000000000000000000000000000000000000000000000000000000000000000000000d922178b00000000ffffffffffffffff0400000000000000ffffffff0000000000000000000000000080d54401000000a89664020519000050cbcc0fd0cbcc0f070000000700000001000000000000000000000000000000000000000800000000000001000000000000e1440000e1440e000000000000000000000000000000000000000000000000000000000000000000803f0000000000000000484567255445672554456725000000000000000090f4211a00000000000000000101000090c6c90f041900000e0000006c070000e704000071020000000000006ece720b0000000038fd61930000000004000000ffffffff000000000000000000000000000000000000000000000000000000000000000000000000000000000000000000000000fd1d178b00000000ffffffffffffffff0400000000000000ffffffff00000000000000000000000019000000f28f610900000000b4fc61090000000004000000ffffffff000000000000000000000000000000000000000000000000000000000000000000000000000000000000000000000000711c178b00000000ffffffffffffffff0400000000000000ffffffff0000000000000000000000000080da4401000000a8966402061900005005cd0f5006cd0f070000000700000001000000000000000000000000000000000000000800000000000001000000000060e6440060e6440f000000000000000000000000000000000000000000000000000000000000000000803f0000000000000000884667259446672594466725000000000000000090f4211a00000000000000000101000090c6c90f051900000f000000d007000028050000940200000400000096ac620900000000d0ff61100000000004000000ffffffff000000000000000000000000000000000000000000000000000000000000000000000000000000000000000000000000951f178b00000000ffffffffffffffff0400000000000000ffffffff000000000000000000000000000000001a0c530b000000004dff619d0000000004000000ffffffff000000000000000000000000000000000000000000000000000000000000000000000000000000000000000000000000091e178b00000000ffffffffffffffff0400000000000000ffffffff00000000000000000000000000a0df4401000000</t>
  </si>
  <si>
    <t>#228|CarDef_Zenvo_TS1_GT_Anniversary_Edition|4348454154454E47494E45030000005047F92A00000000E8170000a89664020719000010facc0f90facc0f000000000700000001000000000000000000000000000000000000000800000000000001000000000080c8440080c84401000000000000000000000000000000000000000000000000000000000000000000803f0000000004000000e8496725f4496725f4496725000000000000000050f4211a00000000000000000101000050a1c90fffffffff010000005e010000e6000000730000000000000026c94e0900000000615a607e0000000004000000ffffffff00000000000000000000000000000000000000000000000000000000000000000000000000000000000000000000000045b5168b00000000ffffffffffffffff0400000000000000ffffffff00000000000000000000000019000000aa26600900000000ec5560090000000004000000ffffffff000000000000000000000000000000000000000000000000000000000000000000000000000000000000000000000000b9b5168b00000000ffffffffffffffff0400000000000000ffffffff0000000000000000000000000080c84400000000a896640208190000d001cd0f1002cd0f0000000007000000010000000000000000000000000000000000000008000000000000010000000000a0cd4400a0cd4402000000000000000000000000000000000000000000000000000000000000000000803f0000000004000000184a6725244a6725244a6725000000000000000050f4211a00000000000000000101000050a1c90f0719000002000000c20100002701000096000000000000004e072e09000000000a5460780000000004000000ffffffff000000000000000000000000000000000000000000000000000000000000000000000000000000000000000000000000ddb4168b00000000ffffffffffffffff0400000000000000ffffffff00000000000000000000000019000000d224600900000000945760090000000004000000ffffffff00000000000000000000000000000000000000000000000000000000000000000000000000000000000000000000000051b7168b00000000ffffffffffffffff0400000000000000ffffffff00000000000000000000000000a0c94400000000a89664020919000010ffcc0f50ffcc0f0000000007000000010000000000000000000000000000000000000008000000000000010000000000c0ce4400c0ce4403000000000000000000000000000000000000000000000000000000000000000000803f0000000004000000884967259449672594496725000000000000000050f4211a00000000000000000101000050a1c90f0819000003000000580200008b010000c800000000000000f6251d0900000000b35660e10000000004000000ffffffff00000000000000000000000000000000000000000000000000000000000000000000000000000000000000000000000075b6168b00000000ffffffffffffffff0400000000000000ffffffff000000000000000000000000190000007a256009000000003c5660090000000004000000ffffffff000000000000000000000000000000000000000000000000000000000000000000000000000000000000000000000000e9b6168b00000000ffffffffffffffff0400000000000000ffffffff00000000000000000000000000c0ca4401000000a89664020a190000d00bcd0f900ccd0f070000000700000001000000000000000000000000000000000000000800000000000001000000000000d0440000d04404000000000000000000000000000000000000000000000000000000000000000000803f0000000002000000284967253449672534496725000000000000000050f4211a00000000000000000101000050a1c90f0919000004000000bc020000cc010000e6000000050000001e2a600900000000585120090000000004000000ffffffff0000000000000000000000000000000000000000000000000000000000000000000000000000000000000000000000000db0168b00000000ffffffffffffffff0400000001000000ffffffff00000000000000000000000000000000e263fc0900000000a05060eb0000000004000000ffffffff00000000000000000000000000000000000000000000000000000000000000000000000000000000000000000000000081b0168b00000000ffffffffffffffff0400000000000000ffffffff00000000000000000000000000e0cb4401000000a89664020b190000d0facc0f50fccc0f070000000700000001000000000000000000000000000000000000000800000000000001000000000040d5440040d54405000000000000000000000000000000000000000000000000000000000000000000803f0000000002000000b84a6725c44a6725c44a6725000000000000000050f4211a00000000000000000101000050a1c90f0a190000050000002003000012020000090100000000000086a0db0900000000c55360d50000000004000000ffffffff000000000000000000000000000000000000000000000000000000000000000000000000000000000000000000000000a5b3168b00000000ffffffffffffffff0400000000000000ffffffff000000000000000000000000190000000a206009000000004c5360090000000004000000ffffffff00000000000000000000000000000000000000000000000000000000000000000000000000000000000000000000000019b2168b00000000ffffffffffffffff0400000000000000ffffffff0000000000000000000000000000cd4401000000a89664020c19000050f7cc0fd0f7cc0f070000000700000001000000000000000000000000000000000000000800000000000001000000000020d3440020d34406000000000000000000000000000000000000000000000000000000000000000000803f0000000002000000484a6725544a6725544a6725000000000000000050f4211a00000000000000000101000050a1c90f0b19000006000000b6030000710200003b010000000000002e418a09000000006f52605a0000000004000000ffffffff0000000000000000000000000000000000000000000000000000000000000000000000000000000000000000000000003dad168b00000000ffffffffffffffff0400000000000000ffffffff00000000000000000000000019000000b23e600900000000f44d60090000000004000000ffffffff000000000000000000000000000000000000000000000000000000000000000000000000000000000000000000000000b1ad168b00000000ffffffffffffffff0400000000000000ffffffff0000000000000000000000000000ce4401000000a89664020d19000010f6cc0f50f6cc0f0000000007000000010000000000000000000000000000000000000008000000000000010000000000c0d44400c0d44407000000000000000000000000000000000000000000000000000000000000000000803f0000000002000000884a6725944a6725944a6725000000000000000050f4211a00000000000000000101000050a1c90f0c190000070000001a040000b70200005901000000000000569f690800000000184c60440000000004000000ffffffff000000000000000000000000000000000000000000000000000000000000000000000000000000000000000000000000d5ac168b00000000ffffffffffffffff0400000000000000ffffffff00000000000000000000000019000000da3c6009000000009c4f60090000000004000000ffffffff00000000000000000000000000000000000000000000000000000000000000000000000000000000000000000000000049af168b00000000ffffffffffffffff0400000000000000ffffffff0000000000000000000000000080cf4401000000a89664020e19000050f3cc0f90f3cc0f070000000700000001000000000000000000000000000000000000000800000000000001000000000040d6440040d64408000000000000000000000000000000000000000000000000000000000000000000803f0000000001000000c84a6725d44a6725d44a6725000000000000000050f4211a00000000000000000101000050a1c90f0d19000008000000b0040000160300008b01000005000000fe35600900000000b84e20090000000004000000ffffffff0000000000000000000000000000000000000000000000000000000000000000000000000000000000000000000000006dae168b00000000ffffffffffffffff040000000e000000ffffffff0000000000000000000000000000000042bd5808000000000d4e60cd0000000004000000ffffffff000000000000000000000000000000000000000000000000000000000000000000000000000000000000000000000000e1ae168b00000000ffffffffffffffff0400000000000000ffffffff0000000000000000000000000000d14401000000a89664020f190000d0facc0f90fbcc0f0000000007000000010000000000000000000000000000000000000008000000000000010000000000c0d74400c0d74409000000000000000000000000000000000000000000000000000000000000000000803f0000000001000000d84a6725e44a6725e44a6725000000000000000050f4211a00000000000000000101000050a1c90f0e19000009000000140500005c030000ae0100000000000066fa3708000000002a4960b70000000004000000ffffffff00000000000000000000000000000000000000000000000000000000000000000000000000000000000000000000000005a8168b00000000ffffffffffffffff0400000000000000ffffffff00000000000000000000000019000000ea3b600900000000ac4860090000000004000000ffffffff00000000000000000000000000000000000000000000000000000000000000000000000000000000000000000000000079a8168b00000000ffffffffffffffff0400000000000000ffffffff0000000000000000000000000080d24401000000a89664021019000010ffcc0fd0ffcc0f060000000700000001000000000000000000000000000000000000000800000000000001000000000080dc440080dc440a000000000000000000000000000000000000000000000000000000000000000000803f0000000001000000f84a6725044b6725044b6725000000000000000050f4211a00000000000000000101000050a1c90f0f1900000a000000780500009d030000cc010000000000008e38170800000000c34b60b10000000004000000ffffffff0000000000000000000000000000000000000000000000000000000000000000000000000000000000000000000000009dab168b00000000ffffffffffffffff0400000000000000ffffffff000000000000000000000000190000001238600900000000544b60090000000004000000ffffffff00000000000000000000000000000000000000000000000000000000000000000000000000000000000000000000000011aa168b00000000ffffffffffffffff0400000000000000ffffffff0000000000000000000000000000d44401000000a8966402111900005005cd0f5006cd0f060000000700000001000000000000000000000000000000000000000800000000000001000000000020dc440020dc440b000000000000000000000000000000000000000000000000000000000000000000803f0000000001000000e84a6725f44a6725f44a6725000000000000000050f4211a00000000000000000101000050a1c90f101900000b0000000e06000001040000fe0100000000000036d9c508000000007d4a60260000000004000000ffffffff00000000000000000000000000000000000000000000000000000000000000000000000000000000000000000000000035a5168b00000000ffffffffffffffff0400000000000000ffffffff00000000000000000000000019000000ba36600900000000fc4560090000000004000000ffffffff000000000000000000000000000000000000000000000000000000000000000000000000000000000000000000000000a9a5168b00000000ffffffffffffffff0400000000000000ffffffff00000000000000000000000000c0d54401000000a89664021219000050c6cc0f90c6cc0f070000000700000001000000000000000000000000000000000000000800000000000001000000000040df440040df440c000000000000000000000000000000000000000000000000000000000000000000803f0000000000000000284a6725344a6725344a6725000000000000000050f4211a00000000000000000101000050a1c90f111900000c000000720600004204000021020000090000005eaf6309000000001844a0150000000004000000ffffffff000000000000000000000000000000000000000000000000000000000000000000000000000000000000000000000000cda4168b00000000ffffffffffffffff0400000000000000ffffffff000000000000000000000000000000002217a508000000006a4460200000000004000000ffffffff00000000000000000000000000000000000000000000000000000000000000000000000000000000000000000000000041a7168b00000000ffffffffffffffff0400000000000000ffffffff00000000000000000000000000c0d84401000000a896640213190000d0facc0f50fbcc0f070000000700000001000000000000000000000000000000000000000800000000000001000000000060e2440060e2440d000000000000000000000000000000000000000000000000000000000000000000803f0000000000000000184b6725244b6725244b6725000000000000000050f4211a00000000000000000101000050a1c90f121900000d00000008070000a60400005302000000000000c6359408000000008f4660a90000000004000000ffffffff00000000000000000000000000000000000000000000000000000000000000000000000000000000000000000000000065a6168b00000000ffffffffffffffff0400000000000000ffffffff000000000000000000000000190000004a356009000000000c4660090000000004000000ffffffff000000000000000000000000000000000000000000000000000000000000000000000000000000000000000000000000d9a6168b00000000ffffffffffffffff0400000000000000ffffffff00000000000000000000000000c0db4401000000a896640214190000100ecd0f500ecd0f000000000700000001000000000000000000000000000000000000000800000000000001000000000060e5440060e5440e000000000000000000000000000000000000000000000000000000000000000000803f0000000000000000184767252447672524476725000000000000000050f4211a00000000000000000101000050a1c90f131900000e0000006c070000e704000071020000000000006e72730b00000000384160930000000004000000ffffffff000000000000000000000000000000000000000000000000000000000000000000000000000000000000000000000000fda1168b00000000ffffffffffffffff0400000000000000ffffffff00000000000000000000000019000000f233600900000000b44060090000000004000000ffffffff00000000000000000000000000000000000000000000000000000000000000000000000000000000000000000000000071a0168b00000000ffffffffffffffff0400000000000000ffffffff00000000000000000000000000c0de4401000000a8966402151900001009cd0f9009cd0f070000000700000001000000000000000000000000000000000000000800000000000001000000000060e8440060e8440f000000000000000000000000000000000000000000000000000000000000000000803f0000000000000000584767256447672564476725000000000000000050f4211a00000000000000000101000050a1c90f141900000f000000d00700002805000094020000040000009610630900000000d04360100000000004000000ffffffff00000000000000000000000000000000000000000000000000000000000000000000000000000000000000000000000095a3168b00000000ffffffffffffffff0400000000000000ffffffff000000000000000000000000000000001ab0520b000000004d43609d0000000004000000ffffffff00000000000000000000000000000000000000000000000000000000000000000000000000000000000000000000000009a2168b00000000ffffffffffffffff0400000000000000ffffffff00000000000000000000000000a0e14401000000</t>
  </si>
  <si>
    <t>#229|CarDef_Mclaren_MP4_X|4348454154454E47494E45030000005066F92A00000000E8170000a89664021619000050f3cc0fd0f3cc0f000000000700000001000000000000000000000000000000000000000800000000000001000000000000b9440000b94401000000000000000000000000000000000000000000000000000000000000000000803f0000000004000000a84a6725b44a6725b44a6725000000000000000050f6211a000000000000000001010000b8f0e706ffffffff010000005e010000e6000000730000000000000026e84e0900000000617b607e0000000004000000ffffffff000000000000000000000000000000000000000000000000000000000000000000000000000000000000000000000000459a168b00000000ffffffffffffffff0400000000000000ffffffff00000000000000000000000019000000aa09600900000000ec7a60090000000004000000ffffffff000000000000000000000000000000000000000000000000000000000000000000000000000000000000000000000000b99a168b00000000ffffffffffffffff0400000000000000ffffffff0000000000000000000000000000b94400000000a8966402171900005005cd0fd005cd0f0000000007000000010000000000000000000000000000000000000008000000000000010000000000c0bd4400c0bd4402000000000000000000000000000000000000000000000000000000000000000000803f0000000004000000584a6725644a6725644a6725000000000000000050f6211a000000000000000001010000b8f0e7061619000002000000c20100002701000096000000000000004e262e09000000000a7560780000000004000000ffffffff000000000000000000000000000000000000000000000000000000000000000000000000000000000000000000000000dd95168b00000000ffffffffffffffff0400000000000000ffffffff00000000000000000000000019000000d207600900000000947460090000000004000000ffffffff0000000000000000000000000000000000000000000000000000000000000000000000000000000000000000000000005194168b00000000ffffffffffffffff0400000000000000ffffffff0000000000000000000000000000ba4400000000a89664021819000050c6cc0f90c6cc0f0000000007000000010000000000000000000000000000000000000008000000000000010000000000c0be4400c0be4403000000000000000000000000000000000000000000000000000000000000000000803f0000000004000000784a6725844a6725844a6725000000000000000050f6211a000000000000000001010000b8f0e7061719000003000000580200008b010000c800000000000000f6041d0900000000b37760e10000000004000000ffffffff0000000000000000000000000000000000000000000000000000000000000000000000000000000000000000000000007597168b00000000ffffffffffffffff0400000000000000ffffffff000000000000000000000000190000007a046009000000003c7760090000000004000000ffffffff000000000000000000000000000000000000000000000000000000000000000000000000000000000000000000000000e997168b00000000ffffffffffffffff0400000000000000ffffffff0000000000000000000000000000bb4401000000a896640219190000100ecd0f900ecd0f0000000007000000010000000000000000000000000000000000000008000000000000010000000000c0bf4400c0bf4404000000000000000000000000000000000000000000000000000000000000000000803f0000000002000000084b6725144b6725144b6725000000000000000050f6211a000000000000000001010000b8f0e7061819000004000000bc020000cc010000e6000000050000001e0d600900000000587620090000000004000000ffffffff0000000000000000000000000000000000000000000000000000000000000000000000000000000000000000000000000d91168b00000000ffffffffffffffff0400000001000000ffffffff00000000000000000000000000000000e242fc0900000000a07160eb0000000004000000ffffffff0000000000000000000000000000000000000000000000000000000000000000000000000000000000000000000000008191168b00000000ffffffffffffffff0400000000000000ffffffff0000000000000000000000000000bc4401000000a89664021a1900005011cd0f9011cd0f000000000700000001000000000000000000000000000000000000000800000000000001000000000080c4440080c44405000000000000000000000000000000000000000000000000000000000000000000803f0000000002000000b84b6725c44b6725c44b6725000000000000000050f6211a000000000000000001010000b8f0e7061919000005000000200300001202000009010000000000008683db0900000000c57060d50000000004000000ffffffff000000000000000000000000000000000000000000000000000000000000000000000000000000000000000000000000a590168b00000000ffffffffffffffff0400000000000000ffffffff000000000000000000000000190000000a036009000000004c7060090000000004000000ffffffff0000000000000000000000000000000000000000000000000000000000000000000000000000000000000000000000001993168b00000000ffffffffffffffff0400000000000000ffffffff0000000000000000000000000000bd4401000000a89664021b19000010ffcc0f50ffcc0f070000000700000001000000000000000000000000000000000000000800000000000001000000000000c3440000c34406000000000000000000000000000000000000000000000000000000000000000000803f0000000002000000084c6725144c6725144c6725000000000000000050f6211a000000000000000001010000b8f0e7061a19000006000000b6030000710200003b010000000000002e608a09000000006f73605a0000000004000000ffffffff0000000000000000000000000000000000000000000000000000000000000000000000000000000000000000000000003d92168b00000000ffffffffffffffff0400000000000000ffffffff00000000000000000000000019000000b201600900000000f47260090000000004000000ffffffff000000000000000000000000000000000000000000000000000000000000000000000000000000000000000000000000b192168b00000000ffffffffffffffff0400000000000000ffffffff0000000000000000000000000040be4401000000a89664021c19000010c9cc0f50c9cc0f070000000700000001000000000000000000000000000000000000000800000000000001000000000080c4440080c44407000000000000000000000000000000000000000000000000000000000000000000803f0000000002000000c84b6725d44b6725d44b6725000000000000000050f6211a000000000000000001010000b8f0e7061b190000070000001a040000b7020000590100000000000056be690800000000186d60440000000004000000ffffffff000000000000000000000000000000000000000000000000000000000000000000000000000000000000000000000000d58d168b00000000ffffffffffffffff0400000000000000ffffffff00000000000000000000000019000000da1f6009000000009c6c60090000000004000000ffffffff000000000000000000000000000000000000000000000000000000000000000000000000000000000000000000000000498c168b00000000ffffffffffffffff0400000000000000ffffffff00000000000000000000000000c0bf4401000000a89664021d19000010f6cc0f50f6cc0f070000000700000001000000000000000000000000000000000000000800000000000001000000000020c6440020c64408000000000000000000000000000000000000000000000000000000000000000000803f0000000001000000684b6725744b6725744b6725000000000000000050f6211a000000000000000001010000b8f0e7061c19000008000000b0040000160300008b01000005000000fe14600900000000b86f20090000000004000000ffffffff0000000000000000000000000000000000000000000000000000000000000000000000000000000000000000000000006d8f168b00000000ffffffffffffffff040000000e000000ffffffff00000000000000000000000000000000429c5808000000000d6f60cd0000000004000000ffffffff000000000000000000000000000000000000000000000000000000000000000000000000000000000000000000000000e18f168b00000000ffffffffffffffff0400000000000000ffffffff0000000000000000000000000040c14401000000a89664021e19000010ffcc0f90ffcc0f0000000007000000010000000000000000000000000000000000000008000000000000010000000000a0c74400a0c74409000000000000000000000000000000000000000000000000000000000000000000803f0000000001000000f84b6725044c6725044c6725000000000000000050f6211a000000000000000001010000b8f0e7061d19000009000000140500005c030000ae0100000000000066dd3708000000002a6e60b70000000004000000ffffffff0000000000000000000000000000000000000000000000000000000000000000000000000000000000000000000000000589168b00000000ffffffffffffffff0400000000000000ffffffff00000000000000000000000019000000ea1a600900000000ac6960090000000004000000ffffffff0000000000000000000000000000000000000000000000000000000000000000000000000000000000000000000000007989168b00000000ffffffffffffffff0400000000000000ffffffff00000000000000000000000000c0c24401000000a89664021f190000d00bcd0f900ccd0f070000000700000001000000000000000000000000000000000000000800000000000001000000000020cc440020cc440a000000000000000000000000000000000000000000000000000000000000000000803f0000000001000000184c6725244c6725244c6725000000000000000050f6211a000000000000000001010000b8f0e7061e1900000a000000780500009d030000cc010000000000008e1b170800000000c36860b10000000004000000ffffffff0000000000000000000000000000000000000000000000000000000000000000000000000000000000000000000000009d88168b00000000ffffffffffffffff0400000000000000ffffffff00000000000000000000000019000000121b600900000000546860090000000004000000ffffffff000000000000000000000000000000000000000000000000000000000000000000000000000000000000000000000000118b168b00000000ffffffffffffffff0400000000000000ffffffff0000000000000000000000000040c44401000000a89664022019000010facc0f50facc0f000000000700000001000000000000000000000000000000000000000800000000000001000000000060cb440060cb440b000000000000000000000000000000000000000000000000000000000000000000803f0000000001000000284b6725344b6725344b6725000000000000000050f6211a000000000000000001010000b8f0e7061f1900000b0000000e06000001040000fe0100000000000036f8c508000000007d6b60260000000004000000ffffffff000000000000000000000000000000000000000000000000000000000000000000000000000000000000000000000000358a168b00000000ffffffffffffffff0400000000000000ffffffff00000000000000000000000019000000ba19600900000000fc6a60090000000004000000ffffffff000000000000000000000000000000000000000000000000000000000000000000000000000000000000000000000000a98a168b00000000ffffffffffffffff0400000000000000ffffffff0000000000000000000000000080c54401000000a896640221190000100ecd0f500ecd0f060000000700000001000000000000000000000000000000000000000800000000000001000000000000d3440000d3440c000000000000000000000000000000000000000000000000000000000000000000803f0000000000000000584b6725644b6725644b6725000000000000000050f6211a000000000000000001010000b8f0e706201900000c000000720600004204000021020000090000005ea66409000000001865e02c0000000004000000ffffffff000000000000000000000000000000000000000000000000000000000000000000000000000000000000000000000000cd85168b00000000ffffffffffffffff0400000000000000ffffffff000000000000000000000000000000002236a508000000006a6560200000000004000000ffffffff0000000000000000000000000000000000000000000000000000000000000000000000000000000000000000000000004184168b00000000ffffffffffffffff0400000000000000ffffffff00000000000000000000000000e0cc4401000000a8966402221900005005cd0f5006cd0f0600000007000000010000000000000000000000000000000000000008000000000000010000000000a0da4400a0da440d000000000000000000000000000000000000000000000000000000000000000000803f0000000000000000384b6725444b6725444b6725000000000000000050f6211a000000000000000001010000b8f0e706211900000d00000008070000a60400005302000000000000c6149408000000008f6760a90000000004000000ffffffff0000000000000000000000000000000000000000000000000000000000000000000000000000000000000000000000006587168b00000000ffffffffffffffff0400000000000000ffffffff000000000000000000000000190000004a146009000000000c6760090000000004000000ffffffff000000000000000000000000000000000000000000000000000000000000000000000000000000000000000000000000d987168b00000000ffffffffffffffff0400000000000000ffffffff0000000000000000000000000040d44401000000a896640223190000d0facc0f50fbcc0f070000000700000001000000000000000000000000000000000000000800000000000001000000000040e2440040e2440e000000000000000000000000000000000000000000000000000000000000000000803f0000000000000000c8476725d4476725d4476725000000000000000050f6211a000000000000000001010000b8f0e706221900000e0000006c070000e704000071020000000000006e55730b00000000386660930000000004000000ffffffff000000000000000000000000000000000000000000000000000000000000000000000000000000000000000000000000fd86168b00000000ffffffffffffffff0400000000000000ffffffff00000000000000000000000019000000f212600900000000b46160090000000004000000ffffffff0000000000000000000000000000000000000000000000000000000000000000000000000000000000000000000000007181168b00000000ffffffffffffffff0400000000000000ffffffff00000000000000000000000000a0db4401000000a896640224190000d0c3cc0f90c4cc0f0600000007000000010000000000000000000000000000000000000008000000000000010000000000c0e94400c0e9440f000000000000000000000000000000000000000000000000000000000000000000803f000000000000000098486725a4486725a4486725000000000000000050f6211a000000000000000001010000b8f0e706231900000f000000d00700002805000094020000040000009633630900000000d06060100000000004000000ffffffff0000000000000000000000000000000000000000000000000000000000000000000000000000000000000000000000009580168b00000000ffffffffffffffff0400000000000000ffffffff000000000000000000000000000000001a93520b000000004d60609d0000000004000000ffffffff0000000000000000000000000000000000000000000000000000000000000000000000000000000000000000000000000983168b00000000ffffffffffffffff0400000000000000ffffffff0000000000000000000000000000e34401000000</t>
  </si>
  <si>
    <t>#230|CarDef_Hyundai_i30N|4348454154454E47494E450300000050E2F92A00000000E8170000a89664022519000050cbcc0fd0cbcc0f0000000007000000010000000000000000000000000000000000000008000000000000010000000000805e4400805e4401000000000000000000000000000000000000000000000000000000000000000000803f0000000004000000d84b6725e44b6725e44b6725000000000000000050f9211a00000000000000000101000030ddee02ffffffff01000000fa000000a50000005500000000000000262c6f090000000060ff60740000000004000000ffffffff000000000000000000000000000000000000000000000000000000000000000000000000000000000000000000000000451e168b00000000ffffffffffffffff0400000000000000ffffffff00000000000000000000000019000000aa8d600900000000ecfe60090000000004000000ffffffff000000000000000000000000000000000000000000000000000000000000000000000000000000000000000000000000b91e168b00000000ffffffffffffffff0400000000000000ffffffff00000000000000000000000000805e4400000000a89664022619000050f7cc0fd0f7cc0f00000000070000000100000000000000000000000000000000000000080000000000000100000000004068440040684402000000000000000000000000000000000000000000000000000000000000000000803f0000000004000000984b6725a44b6725a44b6725000000000000000050f9211a00000000000000000101000030ddee022519000002000000fa000000a500000055000000000000004e2a6f090000000008f960740000000004000000ffffffff000000000000000000000000000000000000000000000000000000000000000000000000000000000000000000000000dd19168b00000000ffffffffffffffff0400000000000000ffffffff00000000000000000000000019000000d28b60090000000094f860090000000004000000ffffffff0000000000000000000000000000000000000000000000000000000000000000000000000000000000000000000000005118168b00000000ffffffffffffffff0400000000000000ffffffff00000000000000000000000000c0634400000000a896640227190000100ecd0f900ecd0f0000000007000000010000000000000000000000000000000000000008000000000000010000000000c06d4400c06d4403000000000000000000000000000000000000000000000000000000000000000000803f0000000004000000a84b6725b44b6725b44b6725000000000000000050f9211a00000000000000000101000030ddee0226190000030000002c010000c80000006400000000000000f6c87f0900000000b0fb60f30000000004000000ffffffff000000000000000000000000000000000000000000000000000000000000000000000000000000000000000000000000751b168b00000000ffffffffffffffff0400000000000000ffffffff000000000000000000000000190000007a886009000000003cfb60090000000004000000ffffffff000000000000000000000000000000000000000000000000000000000000000000000000000000000000000000000000e91b168b00000000ffffffffffffffff0400000000000000ffffffff0000000000000000000000000000694401000000a896640228190000d0facc0fd0fbcc0f00000000070000000100000000000000000000000000000000000000080000000000000100000000000073440000734404000000000000000000000000000000000000000000000000000000000000000000803f0000000002000000484b6725544b6725544b6725000000000000000050f9211a00000000000000000101000030ddee0227190000040000002c010000c800000064000000050000001e8160090000000058fa20090000000004000000ffffffff0000000000000000000000000000000000000000000000000000000000000000000000000000000000000000000000000d15168b00000000ffffffffffffffff0400000002000000ffffffff00000000000000000000000000000000e2c67f0900000000a4f560f30000000004000000ffffffff0000000000000000000000000000000000000000000000000000000000000000000000000000000000000000000000008115168b00000000ffffffffffffffff0400000000000000ffffffff00000000000000000000000000406e4401000000a89664022919000010cecc0fd0cecc0f0700000007000000010000000000000000000000000000000000000008000000000000010000000000407d4400407d4405000000000000000000000000000000000000000000000000000000000000000000803f0000000002000000e84b6725f44b6725f44b6725000000000000000050f9211a00000000000000000101000030ddee0228190000050000005e010000e6000000730000000000000086674e0900000000c1f4607e0000000004000000ffffffff000000000000000000000000000000000000000000000000000000000000000000000000000000000000000000000000a514168b00000000ffffffffffffffff0400000000000000ffffffff000000000000000000000000190000000a876009000000004cf460090000000004000000ffffffff0000000000000000000000000000000000000000000000000000000000000000000000000000000000000000000000001917168b00000000ffffffffffffffff0400000000000000ffffffff0000000000000000000000000080734401000000a89664022a19000050f7cc0f90f7cc0f0700000007000000010000000000000000000000000000000000000008000000000000010000000000807f4400807f4406000000000000000000000000000000000000000000000000000000000000000000803f0000000002000000b84c6725c44c6725c44c6725000000000000000050f9211a00000000000000000101000030ddee0229190000060000005e010000e600000073000000000000002e644e090000000069f7607e0000000004000000ffffffff0000000000000000000000000000000000000000000000000000000000000000000000000000000000000000000000003d16168b00000000ffffffffffffffff0400000000000000ffffffff00000000000000000000000019000000b285600900000000f4f660090000000004000000ffffffff000000000000000000000000000000000000000000000000000000000000000000000000000000000000000000000000b116168b00000000ffffffffffffffff0400000000000000ffffffff0000000000000000000000000040794401000000a89664022b19000010f6cc0f10f7cc0f0000000007000000010000000000000000000000000000000000000008000000000000010000000000a0834400a0834407000000000000000000000000000000000000000000000000000000000000000000803f0000000002000000384c6725444c6725444c6725000000000000000050f9211a00000000000000000101000030ddee022a190000070000009001000009010000820000000000000056025e090000000011f160fd0000000004000000ffffffff000000000000000000000000000000000000000000000000000000000000000000000000000000000000000000000000d511168b00000000ffffffffffffffff0400000000000000ffffffff00000000000000000000000019000000da836009000000009cf060090000000004000000ffffffff0000000000000000000000000000000000000000000000000000000000000000000000000000000000000000000000004910168b00000000ffffffffffffffff0400000000000000ffffffff0000000000000000000000000060804401000000a89664022c190000d00bcd0f100ccd0f07000000070000000100000000000000000000000000000000000000080000000000000100000000006087440060874408000000000000000000000000000000000000000000000000000000000000000000803f0000000001000000784c6725844c6725844c6725000000000000000050f9211a00000000000000000101000030ddee022b1900000800000090010000090100008200000005000000fe88600900000000b8f320090000000004000000ffffffff0000000000000000000000000000000000000000000000000000000000000000000000000000000000000000000000006d13168b00000000ffffffffffffffff040000000c000000ffffffff0000000000000000000000000000000042005e090000000005f360fd0000000004000000ffffffff000000000000000000000000000000000000000000000000000000000000000000000000000000000000000000000000e113168b00000000ffffffffffffffff0400000000000000ffffffff0000000000000000000000000020844401000000a89664022d19000010ffcc0f50ffcc0f0000000007000000010000000000000000000000000000000000000008000000000000010000000000408b4400408b4409000000000000000000000000000000000000000000000000000000000000000000803f0000000001000000184d6725244d6725244d6725000000000000000050f9211a00000000000000000101000030ddee022c19000009000000c201000027010000960000000000000066a12e090000000022f260780000000004000000ffffffff000000000000000000000000000000000000000000000000000000000000000000000000000000000000000000000000050d168b00000000ffffffffffffffff0400000000000000ffffffff00000000000000000000000019000000ea9e600900000000aced60090000000004000000ffffffff000000000000000000000000000000000000000000000000000000000000000000000000000000000000000000000000790d168b00000000ffffffffffffffff0400000000000000ffffffff00000000000000000000000000e0874401000000a89664022e190000d0c3cc0f90c4cc0f0700000007000000010000000000000000000000000000000000000008000000000000010000000000409144004091440a000000000000000000000000000000000000000000000000000000000000000000803f0000000001000000c84c6725d44c6725d44c6725000000000000000050f9211a00000000000000000101000030ddee022d1900000a000000c20100002701000096000000000000008ebf2e0900000000caec60780000000004000000ffffffff0000000000000000000000000000000000000000000000000000000000000000000000000000000000000000000000009d0c168b00000000ffffffffffffffff0400000000000000ffffffff00000000000000000000000019000000129f60090000000054ec60090000000004000000ffffffff000000000000000000000000000000000000000000000000000000000000000000000000000000000000000000000000110f168b00000000ffffffffffffffff0400000000000000ffffffff00000000000000000000000000a08b4401000000a89664022f19000010facc0f90facc0f0700000007000000010000000000000000000000000000000000000008000000000000010000000000e0934400e093440b000000000000000000000000000000000000000000000000000000000000000000803f0000000001000000d84c6725e44c6725e44c6725000000000000000050f9211a00000000000000000101000030ddee022e1900000b000000f40100004a010000a500000000000000365c3d090000000072ef60e70000000004000000ffffffff000000000000000000000000000000000000000000000000000000000000000000000000000000000000000000000000350e168b00000000ffffffffffffffff0400000000000000ffffffff00000000000000000000000019000000ba9d600900000000fcee60090000000004000000ffffffff000000000000000000000000000000000000000000000000000000000000000000000000000000000000000000000000a90e168b00000000ffffffffffffffff0400000000000000ffffffff00000000000000000000000000a08f4401000000a896640230190000d0facc0f90fbcc0f0000000007000000010000000000000000000000000000000000000008000000000000010000000000009b4400009b440c000000000000000000000000000000000000000000000000000000000000000000803f0000000000000000884c6725944c6725944c6725000000000000000050f9211a00000000000000000101000030ddee022f1900000c000000f40100004a010000a5000000090000005ee260090000000018e9a00a0000000004000000ffffffff000000000000000000000000000000000000000000000000000000000000000000000000000000000000000000000000cd09168b00000000ffffffffffffffff0400000000000000ffffffff00000000000000000000000000000000225a3d090000000066e960e70000000004000000ffffffff0000000000000000000000000000000000000000000000000000000000000000000000000000000000000000000000004108168b00000000ffffffffffffffff0400000000000000ffffffff0000000000000000000000000080964401000000a89664023119000090c1cc0fd0c1cc0f060000000700000001000000000000000000000000000000000000000800000000000001000000000020a2440020a2440d000000000000000000000000000000000000000000000000000000000000000000803f0000000000000000684c6725744c6725744c6725000000000000000050f9211a00000000000000000101000030ddee02301900000d000000260200006d010000b400000000000000c6f80d090000000083eb60620000000004000000ffffffff000000000000000000000000000000000000000000000000000000000000000000000000000000000000000000000000650b168b00000000ffffffffffffffff0400000000000000ffffffff000000000000000000000000190000004a986009000000000ceb60090000000004000000ffffffff000000000000000000000000000000000000000000000000000000000000000000000000000000000000000000000000d90b168b00000000ffffffffffffffff0400000000000000ffffffff00000000000000000000000000609d4401000000a896640232190000d0c3cc0f10c4cc0f000000000700000001000000000000000000000000000000000000000800000000000001000000000020a9440020a9440e000000000000000000000000000000000000000000000000000000000000000000803f0000000000000000a8486725b4486725b4486725000000000000000050f9211a00000000000000000101000030ddee02311900000e000000260200006d010000b4000000000000006ef90d09000000002bea60620000000004000000ffffffff000000000000000000000000000000000000000000000000000000000000000000000000000000000000000000000000fd0a168b00000000ffffffffffffffff0400000000000000ffffffff00000000000000000000000019000000f296600900000000b4e560090000000004000000ffffffff0000000000000000000000000000000000000000000000000000000000000000000000000000000000000000000000007105168b00000000ffffffffffffffff0400000000000000ffffffff0000000000000000000000000040a44401000000a89664023319000010c9cc0f50c9cc0f070000000700000001000000000000000000000000000000000000000800000000000001000000000060b0440060b0440f000000000000000000000000000000000000000000000000000000000000000000803f0000000000000000c8496725d4496725d4496725000000000000000050f9211a00000000000000000101000030ddee02321900000f000000580200008b010000c8000000040000009607610900000000d0e4e0050000000004000000ffffffff0000000000000000000000000000000000000000000000000000000000000000000000000000000000000000000000009504168b00000000ffffffffffffffff0400000000000000ffffffff000000000000000000000000000000001a971d09000000005fe460e10000000004000000ffffffff0000000000000000000000000000000000000000000000000000000000000000000000000000000000000000000000000907168b00000000ffffffffffffffff0400000000000000ffffffff0000000000000000000000000040ab4401000000</t>
  </si>
  <si>
    <t>#231|BikeDef_MV_Agusta_F4_1000R|4348454154454E47494E450300000050A4F92A00000000E8170000a89664023419000010f6cc0f90f6cc0f00000000070000000100000000000000000000000000000000000000080000000000000100000000002094440020944401000000000000000000000000000000000000000000000000000000000000000000803f0000000004000000284c6725344c6725344c6725000000000000000090f9211a00000000000000000101000010ebf30dffffffff01000000fa000000a50000005500000000000000266a6f090000000060b960740000000004000000ffffffff0000000000000000000000000000000000000000000000000000000000000000000000000000000000000000000000004558168b00000000ffffffffffffffff0400000000000000ffffffff00000000000000000000000019000000aacb600900000000ecb860090000000004000000ffffffff000000000000000000000000000000000000000000000000000000000000000000000000000000000000000000000000b958168b00000000ffffffffffffffff0400000000000000ffffffff0000000000000000000000000020944400000000a89664023519000050f7cc0f90f7cc0f00000000070000000100000000000000000000000000000000000000080000000000000100000000002099440020994402000000000000000000000000000000000000000000000000000000000000000000803f0000000004000000984c6725a44c6725a44c6725000000000000000090f9211a00000000000000000101000010ebf30d3419000002000000fa000000a500000055000000000000004e686f090000000008bb60740000000004000000ffffffff000000000000000000000000000000000000000000000000000000000000000000000000000000000000000000000000dd5b168b00000000ffffffffffffffff0400000000000000ffffffff00000000000000000000000019000000d2c960090000000094ba60090000000004000000ffffffff000000000000000000000000000000000000000000000000000000000000000000000000000000000000000000000000515a168b00000000ffffffffffffffff0400000000000000ffffffff0000000000000000000000000020964400000000a8966402361900005011cd0f9011cd0f0000000007000000010000000000000000000000000000000000000008000000000000010000000000209b4400209b4403000000000000000000000000000000000000000000000000000000000000000000803f0000000004000000f84c6725044d6725044d6725000000000000000090f9211a00000000000000000101000010ebf30d3519000003000000fa000000a50000005500000000000000f6666f0900000000b0b560740000000004000000ffffffff0000000000000000000000000000000000000000000000000000000000000000000000000000000000000000000000007555168b00000000ffffffffffffffff0400000000000000ffffffff000000000000000000000000190000007ac66009000000003cb560090000000004000000ffffffff000000000000000000000000000000000000000000000000000000000000000000000000000000000000000000000000e955168b00000000ffffffffffffffff0400000000000000ffffffff0000000000000000000000000020984401000000a896640237190000d00bcd0f900dcd0f0000000007000000010000000000000000000000000000000000000008000000000000010000000000409d4400409d4404000000000000000000000000000000000000000000000000000000000000000000803f0000000002000000584c6725644c6725644c6725000000000000000090f9211a00000000000000000101000010ebf30d36190000040000002c010000c800000064000000050000001ecf60090000000058b420090000000004000000ffffffff0000000000000000000000000000000000000000000000000000000000000000000000000000000000000000000000000d57168b00000000ffffffffffffffff0400000002000000ffffffff00000000000000000000000000000000e2847f0900000000a4b760f30000000004000000ffffffff0000000000000000000000000000000000000000000000000000000000000000000000000000000000000000000000008157168b00000000ffffffffffffffff0400000000000000ffffffff00000000000000000000000000209a4401000000a896640238190000d0facc0f50fbcc0f070000000700000001000000000000000000000000000000000000000800000000000001000000000060a2440060a24405000000000000000000000000000000000000000000000000000000000000000000803f0000000002000000a84c6725b44c6725b44c6725000000000000000090f9211a00000000000000000101000010ebf30d37190000050000002c010000c8000000640000000000000086857f0900000000c0b660f30000000004000000ffffffff000000000000000000000000000000000000000000000000000000000000000000000000000000000000000000000000a556168b00000000ffffffffffffffff0400000000000000ffffffff000000000000000000000000190000000ac56009000000004cb660090000000004000000ffffffff0000000000000000000000000000000000000000000000000000000000000000000000000000000000000000000000001951168b00000000ffffffffffffffff0400000000000000ffffffff00000000000000000000000000209c4401000000a89664023919000010ffcc0f50ffcc0f070000000700000001000000000000000000000000000000000000000800000000000001000000000060a2440060a24406000000000000000000000000000000000000000000000000000000000000000000803f0000000002000000c84d6725d44d6725d44d6725000000000000000090f9211a00000000000000000101000010ebf30d38190000060000002c010000c800000064000000000000002e827f090000000068b160f30000000004000000ffffffff0000000000000000000000000000000000000000000000000000000000000000000000000000000000000000000000003d50168b00000000ffffffffffffffff0400000000000000ffffffff00000000000000000000000019000000b2c3600900000000f4b060090000000004000000ffffffff000000000000000000000000000000000000000000000000000000000000000000000000000000000000000000000000b150168b00000000ffffffffffffffff0400000000000000ffffffff00000000000000000000000000609e4401000000a89664023a190000d00bcd0f100ccd0f000000000700000001000000000000000000000000000000000000000800000000000001000000000020a5440020a54407000000000000000000000000000000000000000000000000000000000000000000803f0000000002000000184e6725244e6725244e6725000000000000000090f9211a00000000000000000101000010ebf30d39190000070000005e010000e6000000730000000000000056204e090000000011b3607e0000000004000000ffffffff000000000000000000000000000000000000000000000000000000000000000000000000000000000000000000000000d553168b00000000ffffffffffffffff0400000000000000ffffffff00000000000000000000000019000000dac16009000000009cb260090000000004000000ffffffff0000000000000000000000000000000000000000000000000000000000000000000000000000000000000000000000004952168b00000000ffffffffffffffff0400000000000000ffffffff0000000000000000000000000020a14401000000a89664023b190000100ecd0fd00ecd0f070000000700000001000000000000000000000000000000000000000800000000000001000000000000a8440000a84408000000000000000000000000000000000000000000000000000000000000000000803f0000000001000000984d6725a44d6725a44d6725000000000000000090f9211a00000000000000000101000010ebf30d3a190000080000005e010000e60000007300000005000000fed6600900000000b8ad20090000000004000000ffffffff0000000000000000000000000000000000000000000000000000000000000000000000000000000000000000000000006d4d168b00000000ffffffffffffffff040000000e000000ffffffff00000000000000000000000000000000423e4e090000000005ad607e0000000004000000ffffffff000000000000000000000000000000000000000000000000000000000000000000000000000000000000000000000000e14d168b00000000ffffffffffffffff0400000000000000ffffffff00000000000000000000000000e0a34401000000a89664023c19000010ffcc0f1000cd0f0000000007000000010000000000000000000000000000000000000008000000000000010000000000c0aa4400c0aa4409000000000000000000000000000000000000000000000000000000000000000000803f0000000001000000084e6725144e6725144e6725000000000000000090f9211a00000000000000000101000010ebf30d3b190000090000005e010000e60000007300000000000000663f4e090000000021ac607e0000000004000000ffffffff000000000000000000000000000000000000000000000000000000000000000000000000000000000000000000000000054f168b00000000ffffffffffffffff0400000000000000ffffffff00000000000000000000000019000000eadc600900000000acaf60090000000004000000ffffffff000000000000000000000000000000000000000000000000000000000000000000000000000000000000000000000000794f168b00000000ffffffffffffffff0400000000000000ffffffff00000000000000000000000000a0a64401000000a89664023d19000050c6cc0f90c6cc0f060000000700000001000000000000000000000000000000000000000800000000000001000000000020b0440020b0440a000000000000000000000000000000000000000000000000000000000000000000803f0000000001000000684d6725744d6725744d6725000000000000000090f9211a00000000000000000101000010ebf30d3c1900000a000000900100000901000082000000000000008e5d5e0900000000c9ae60fd0000000004000000ffffffff0000000000000000000000000000000000000000000000000000000000000000000000000000000000000000000000009d4e168b00000000ffffffffffffffff0400000000000000ffffffff0000000000000000000000001900000012dd60090000000054ae60090000000004000000ffffffff0000000000000000000000000000000000000000000000000000000000000000000000000000000000000000000000001149168b00000000ffffffffffffffff0400000000000000ffffffff0000000000000000000000000060a94401000000a89664023e19000050cbcc0fd0cbcc0f060000000700000001000000000000000000000000000000000000000800000000000001000000000020b1440020b1440b000000000000000000000000000000000000000000000000000000000000000000803f0000000001000000a84d6725b44d6725b44d6725000000000000000090f9211a00000000000000000101000010ebf30d3d1900000b00000090010000090100008200000000000000365a5e090000000071a960fd0000000004000000ffffffff0000000000000000000000000000000000000000000000000000000000000000000000000000000000000000000000003548168b00000000ffffffffffffffff0400000000000000ffffffff00000000000000000000000019000000badb600900000000fca860090000000004000000ffffffff000000000000000000000000000000000000000000000000000000000000000000000000000000000000000000000000a948168b00000000ffffffffffffffff0400000000000000ffffffff0000000000000000000000000000ac4401000000a89664023f19000050f3cc0f90f3cc0f000000000700000001000000000000000000000000000000000000000800000000000001000000000000b7440000b7440c000000000000000000000000000000000000000000000000000000000000000000803f0000000000000000b84d6725c44d6725c44d6725000000000000000090f9211a00000000000000000101000010ebf30d3e1900000c000000900100000901000082000000090000005e8860090000000018abe00b0000000004000000ffffffff000000000000000000000000000000000000000000000000000000000000000000000000000000000000000000000000cd4b168b00000000ffffffffffffffff0400000000000000ffffffff0000000000000000000000000000000022585e090000000065ab60fd0000000004000000ffffffff000000000000000000000000000000000000000000000000000000000000000000000000000000000000000000000000414a168b00000000ffffffffffffffff0400000000000000ffffffff00000000000000000000000000a0b14401000000a89664024019000010f6cc0f50f6cc0f0000000007000000010000000000000000000000000000000000000008000000000000010000000000c0bc4400c0bc440d000000000000000000000000000000000000000000000000000000000000000000803f0000000000000000e84d6725f44d6725f44d6725000000000000000090f9211a00000000000000000101000010ebf30d3f1900000d000000c2010000270100009600000000000000c6f62e090000000082a560780000000004000000ffffffff0000000000000000000000000000000000000000000000000000000000000000000000000000000000000000000000006545168b00000000ffffffffffffffff0400000000000000ffffffff000000000000000000000000190000004ad66009000000000ca560090000000004000000ffffffff000000000000000000000000000000000000000000000000000000000000000000000000000000000000000000000000d945168b00000000ffffffffffffffff0400000000000000ffffffff0000000000000000000000000040b74401000000a896640241190000d00bcd0f100dcd0f060000000700000001000000000000000000000000000000000000000800000000000001000000000080c2440080c2440e000000000000000000000000000000000000000000000000000000000000000000803f0000000000000000d8496725e4496725e4496725000000000000000090f9211a00000000000000000101000010ebf30d401900000e000000c20100002701000096000000000000006ef72e09000000002aa460780000000004000000ffffffff000000000000000000000000000000000000000000000000000000000000000000000000000000000000000000000000fd44168b00000000ffffffffffffffff0400000000000000ffffffff00000000000000000000000019000000f2d4600900000000b4a760090000000004000000ffffffff0000000000000000000000000000000000000000000000000000000000000000000000000000000000000000000000007147168b00000000ffffffffffffffff0400000000000000ffffffff00000000000000000000000000e0bc4401000000a89664024219000050c6cc0fd0c6cc0f060000000700000001000000000000000000000000000000000000000800000000000001000000000080c8440080c8440f000000000000000000000000000000000000000000000000000000000000000000803f0000000000000000384a6725444a6725444a6725000000000000000090f9211a00000000000000000101000010ebf30d411900000f000000c201000027010000960000000400000096f5630900000000d0a660100000000004000000ffffffff0000000000000000000000000000000000000000000000000000000000000000000000000000000000000000000000009546168b00000000ffffffffffffffff0400000000000000ffffffff000000000000000000000000000000001af52e09000000005ea660780000000004000000ffffffff0000000000000000000000000000000000000000000000000000000000000000000000000000000000000000000000000941168b00000000ffffffffffffffff0400000000000000ffffffff00000000000000000000000000a0c24401000000</t>
  </si>
  <si>
    <t>#232|CarDef_Maserati_Alfieri|4348454154454E47494E45030000005085F92A00000000E8170000a8966402431900005005cd0fd005cd0f00000000070000000100000000000000000000000000000000000000080000000000000100000000006086440060864401000000000000000000000000000000000000000000000000000000000000000000803f0000000004000000084d6725144d6725144d6725000000000000000010f9211a000000000000000001010000b8e7e706ffffffff010000002c010000c8000000640000000000000026ab7f0900000000609860f30000000004000000ffffffff000000000000000000000000000000000000000000000000000000000000000000000000000000000000000000000000457b168b00000000ffffffffffffffff0400000000000000ffffffff00000000000000000000000019000000aae8600900000000ec9b60090000000004000000ffffffff000000000000000000000000000000000000000000000000000000000000000000000000000000000000000000000000b97b168b00000000ffffffffffffffff0400000000000000ffffffff0000000000000000000000000060864400000000a896640244190000d00bcd0f100dcd0f0000000007000000010000000000000000000000000000000000000008000000000000010000000000208c4400208c4402000000000000000000000000000000000000000000000000000000000000000000803f0000000004000000484d6725544d6725544d6725000000000000000010f9211a000000000000000001010000b8e7e7064319000002000000900100000901000082000000000000004e695e0900000000099a60fd0000000004000000ffffffff000000000000000000000000000000000000000000000000000000000000000000000000000000000000000000000000dd7a168b00000000ffffffffffffffff0400000000000000ffffffff00000000000000000000000019000000d2e6600900000000949560090000000004000000ffffffff0000000000000000000000000000000000000000000000000000000000000000000000000000000000000000000000005175168b00000000ffffffffffffffff0400000000000000ffffffff0000000000000000000000000060894400000000a89664024519000050f3cc0f90f3cc0f0000000007000000010000000000000000000000000000000000000008000000000000010000000000208f4400208f4403000000000000000000000000000000000000000000000000000000000000000000803f0000000004000000884d6725944d6725944d6725000000000000000010f9211a000000000000000001010000b8e7e7064419000003000000c2010000270100009600000000000000f6c72e0900000000b29460780000000004000000ffffffff0000000000000000000000000000000000000000000000000000000000000000000000000000000000000000000000007574168b00000000ffffffffffffffff0400000000000000ffffffff000000000000000000000000190000007ae76009000000003c9460090000000004000000ffffffff000000000000000000000000000000000000000000000000000000000000000000000000000000000000000000000000e974168b00000000ffffffffffffffff0400000000000000ffffffff00000000000000000000000000608c4401000000a89664024619000090c1cc0f10c2cc0f07000000070000000100000000000000000000000000000000000000080000000000000100000000004092440040924404000000000000000000000000000000000000000000000000000000000000000000803f0000000002000000d84d6725e44d6725e44d6725000000000000000010f9211a000000000000000001010000b8e7e7064519000004000000260200006d010000b4000000050000001eec600900000000589720090000000004000000ffffffff0000000000000000000000000000000000000000000000000000000000000000000000000000000000000000000000000d76168b00000000ffffffffffffffff0400000002000000ffffffff00000000000000000000000000000000e2850d0900000000a79660620000000004000000ffffffff0000000000000000000000000000000000000000000000000000000000000000000000000000000000000000000000008176168b00000000ffffffffffffffff0400000000000000ffffffff00000000000000000000000000608f4401000000a8966402471900005011cd0f9011cd0f07000000070000000100000000000000000000000000000000000000080000000000000100000000004098440040984405000000000000000000000000000000000000000000000000000000000000000000803f0000000002000000f84d6725044e6725044e6725000000000000000010f9211a000000000000000001010000b8e7e70646190000050000008a020000ae010000d7000000000000008642ec0900000000c491606c0000000004000000ffffffff000000000000000000000000000000000000000000000000000000000000000000000000000000000000000000000000a571168b00000000ffffffffffffffff0400000000000000ffffffff000000000000000000000000190000000ae26009000000004c9160090000000004000000ffffffff0000000000000000000000000000000000000000000000000000000000000000000000000000000000000000000000001970168b00000000ffffffffffffffff0400000000000000ffffffff0000000000000000000000000060924401000000a8966402481900005005cd0f9005cd0f07000000070000000100000000000000000000000000000000000000080000000000000100000000000099440000994406000000000000000000000000000000000000000000000000000000000000000000803f0000000002000000084f6725144f6725144f6725000000000000000010f9211a000000000000000001010000b8e7e7064719000006000000bc020000cc010000e6000000000000002ea3fc09000000006c9060eb0000000004000000ffffffff0000000000000000000000000000000000000000000000000000000000000000000000000000000000000000000000003d73168b00000000ffffffffffffffff0400000000000000ffffffff00000000000000000000000019000000b2e0600900000000f49360090000000004000000ffffffff000000000000000000000000000000000000000000000000000000000000000000000000000000000000000000000000b173168b00000000ffffffffffffffff0400000000000000ffffffff0000000000000000000000000040954401000000a896640249190000d0facc0f10fccc0f0000000007000000010000000000000000000000000000000000000008000000000000010000000000609d4400609d4407000000000000000000000000000000000000000000000000000000000000000000803f0000000002000000b84e6725c44e6725c44e6725000000000000000010f9211a000000000000000001010000b8e7e7064819000007000000200300001202000009010000000000005661db0900000000159260d50000000004000000ffffffff000000000000000000000000000000000000000000000000000000000000000000000000000000000000000000000000d572168b00000000ffffffffffffffff0400000000000000ffffffff00000000000000000000000019000000dafe6009000000009c8d60090000000004000000ffffffff000000000000000000000000000000000000000000000000000000000000000000000000000000000000000000000000496d168b00000000ffffffffffffffff0400000000000000ffffffff0000000000000000000000000080994401000000a89664024a19000010f6cc0fd0f6cc0f0600000007000000010000000000000000000000000000000000000008000000000000010000000000c0a14400c0a14408000000000000000000000000000000000000000000000000000000000000000000803f0000000001000000584e6725644e6725644e6725000000000000000010f9211a000000000000000001010000b8e7e706491900000800000084030000530200002701000005000000fef7600900000000b88c20090000000004000000ffffffff0000000000000000000000000000000000000000000000000000000000000000000000000000000000000000000000006d6c168b00000000ffffffffffffffff040000000e000000ffffffff00000000000000000000000000000000423fba0900000000028c60df0000000004000000ffffffff000000000000000000000000000000000000000000000000000000000000000000000000000000000000000000000000e16c168b00000000ffffffffffffffff0400000000000000ffffffff00000000000000000000000000c09d4401000000a89664024b19000010cecc0fd0cecc0f060000000700000001000000000000000000000000000000000000000800000000000001000000000000a6440000a64409000000000000000000000000000000000000000000000000000000000000000000803f0000000001000000784e6725844e6725844e6725000000000000000010f9211a000000000000000001010000b8e7e7064a19000009000000b6030000710200003b01000000000000669c8a0900000000278f605a0000000004000000ffffffff000000000000000000000000000000000000000000000000000000000000000000000000000000000000000000000000056e168b00000000ffffffffffffffff0400000000000000ffffffff00000000000000000000000019000000eafd600900000000ac8e60090000000004000000ffffffff000000000000000000000000000000000000000000000000000000000000000000000000000000000000000000000000796e168b00000000ffffffffffffffff0400000000000000ffffffff0000000000000000000000000000a24401000000a89664024c190000d001cd0f5002cd0f0600000007000000010000000000000000000000000000000000000008000000000000010000000000e0ac4400e0ac440a000000000000000000000000000000000000000000000000000000000000000000803f0000000001000000684e6725744e6725744e6725000000000000000010f9211a000000000000000001010000b8e7e7064b1900000a0000001a040000b702000059010000000000008e5a690800000000c08960440000000004000000ffffffff0000000000000000000000000000000000000000000000000000000000000000000000000000000000000000000000009d69168b00000000ffffffffffffffff0400000000000000ffffffff0000000000000000000000001900000012fa600900000000548960090000000004000000ffffffff0000000000000000000000000000000000000000000000000000000000000000000000000000000000000000000000001168168b00000000ffffffffffffffff0400000000000000ffffffff0000000000000000000000000040a64401000000a89664024d19000010f6cc0f50f6cc0f0700000007000000010000000000000000000000000000000000000008000000000000010000000000a0af4400a0af440b000000000000000000000000000000000000000000000000000000000000000000803f0000000001000000c84e6725d44e6725d44e6725000000000000000010f9211a000000000000000001010000b8e7e7064c1900000b0000007e040000f80200007c01000000000000361b4808000000007988604e0000000004000000ffffffff000000000000000000000000000000000000000000000000000000000000000000000000000000000000000000000000356b168b00000000ffffffffffffffff0400000000000000ffffffff00000000000000000000000019000000baf8600900000000fc8b60090000000004000000ffffffff000000000000000000000000000000000000000000000000000000000000000000000000000000000000000000000000a96b168b00000000ffffffffffffffff0400000000000000ffffffff0000000000000000000000000080aa4401000000a89664024e19000050f7cc0f90f7cc0f0600000007000000010000000000000000000000000000000000000008000000000000010000000000e0b64400e0b6440c000000000000000000000000000000000000000000000000000000000000000000803f0000000000000000984e6725a44e6725a44e6725000000000000000010f9211a000000000000000001010000b8e7e7064d1900000c000000b0040000160300008b010000090000005e69610900000000188ae0050000000004000000ffffffff000000000000000000000000000000000000000000000000000000000000000000000000000000000000000000000000cd6a168b00000000ffffffffffffffff0400000000000000ffffffff0000000000000000000000000000000022795808000000006d8a60cd0000000004000000ffffffff0000000000000000000000000000000000000000000000000000000000000000000000000000000000000000000000004165168b00000000ffffffffffffffff0400000000000000ffffffff0000000000000000000000000080b14401000000a89664024f19000010ffcc0f90ffcc0f060000000700000001000000000000000000000000000000000000000800000000000001000000000000be440000be440d000000000000000000000000000000000000000000000000000000000000000000803f0000000000000000384e6725444e6725444e6725000000000000000010f9211a000000000000000001010000b8e7e7064e1900000d000000140500005c030000ae01000000000000c6373708000000008a8460b70000000004000000ffffffff0000000000000000000000000000000000000000000000000000000000000000000000000000000000000000000000006564168b00000000ffffffffffffffff0400000000000000ffffffff000000000000000000000000190000004af76009000000000c8460090000000004000000ffffffff000000000000000000000000000000000000000000000000000000000000000000000000000000000000000000000000d964168b00000000ffffffffffffffff0400000000000000ffffffff0000000000000000000000000080b84401000000a896640250190000100ecd0f100fcd0f060000000700000001000000000000000000000000000000000000000800000000000001000000000040c5440040c5440e000000000000000000000000000000000000000000000000000000000000000000803f0000000000000000984a6725a44a6725a44a6725000000000000000010f9211a000000000000000001010000b8e7e7064f1900000e000000780500009d030000cc010000000000006ef4170800000000238760b10000000004000000ffffffff000000000000000000000000000000000000000000000000000000000000000000000000000000000000000000000000fd67168b00000000ffffffffffffffff0400000000000000ffffffff00000000000000000000000019000000f2f5600900000000b48660090000000004000000ffffffff0000000000000000000000000000000000000000000000000000000000000000000000000000000000000000000000007166168b00000000ffffffffffffffff0400000000000000ffffffff0000000000000000000000000080bf4401000000a89664025119000010facc0f90facc0f060000000700000001000000000000000000000000000000000000000800000000000001000000000040cc440040cc440f000000000000000000000000000000000000000000000000000000000000000000803f0000000000000000784b6725844b6725844b6725000000000000000010f9211a000000000000000001010000b8e7e706501900000f000000aa050000bb030000e00100000400000096d2630900000000d08160100000000004000000ffffffff0000000000000000000000000000000000000000000000000000000000000000000000000000000000000000000000009561168b00000000ffffffffffffffff0400000000000000ffffffff000000000000000000000000000000001a52e608000000005081603c0000000004000000ffffffff0000000000000000000000000000000000000000000000000000000000000000000000000000000000000000000000000960168b00000000ffffffffffffffff0400000000000000ffffffff0000000000000000000000000040c64401000000</t>
  </si>
  <si>
    <t>#233|CarDef_SCG_003S|4348454154454E47494E450300000050C3F92A00000000E8170000a896640252190000d0c3cc0f90c4cc0f0000000007000000010000000000000000000000000000000000000008000000000000010000000000e0b44400e0b44401000000000000000000000000000000000000000000000000000000000000000000803f0000000004000000584d6725644d6725644d67250000000000000000d0f8211a00000000000000000101000010c8c90fffffffff010000002c010000c8000000640000000000000026ed7f090000000060de60f30000000004000000ffffffff0000000000000000000000000000000000000000000000000000000000000000000000000000000000000000000000004539168b00000000ffffffffffffffff0400000000000000ffffffff00000000000000000000000019000000aaaa600900000000ecd960090000000004000000ffffffff000000000000000000000000000000000000000000000000000000000000000000000000000000000000000000000000b939168b00000000ffffffffffffffff0400000000000000ffffffff00000000000000000000000000e0b44400000000a896640253190000d0facc0f90fbcc0f0000000007000000010000000000000000000000000000000000000008000000000000010000000000e0b94400e0b94402000000000000000000000000000000000000000000000000000000000000000000803f0000000004000000484e6725544e6725544e67250000000000000000d0f8211a00000000000000000101000010c8c90f5219000002000000900100000901000082000000000000004e2b5e090000000009d860fd0000000004000000ffffffff000000000000000000000000000000000000000000000000000000000000000000000000000000000000000000000000dd38168b00000000ffffffffffffffff0400000000000000ffffffff00000000000000000000000019000000d2a860090000000094db60090000000004000000ffffffff000000000000000000000000000000000000000000000000000000000000000000000000000000000000000000000000513b168b00000000ffffffffffffffff0400000000000000ffffffff0000000000000000000000000040b64400000000a89664025419000010f6cc0f10f7cc0f000000000700000001000000000000000000000000000000000000000800000000000001000000000040bb440040bb4403000000000000000000000000000000000000000000000000000000000000000000803f0000000004000000884e6725944e6725944e67250000000000000000d0f8211a00000000000000000101000010c8c90f5319000003000000c2010000270100009600000000000000f6892e0900000000b2da60780000000004000000ffffffff000000000000000000000000000000000000000000000000000000000000000000000000000000000000000000000000753a168b00000000ffffffffffffffff0400000000000000ffffffff000000000000000000000000190000007aa96009000000003cda60090000000004000000ffffffff000000000000000000000000000000000000000000000000000000000000000000000000000000000000000000000000e93a168b00000000ffffffffffffffff0400000000000000ffffffff00000000000000000000000000a0b74401000000a896640255190000d0facc0f50fbcc0f0700000007000000010000000000000000000000000000000000000008000000000000010000000000c0bc4400c0bc4404000000000000000000000000000000000000000000000000000000000000000000803f0000000002000000a84e6725b44e6725b44e67250000000000000000d0f8211a00000000000000000101000010c8c90f5419000004000000260200006d010000b4000000050000001eae60090000000058d520090000000004000000ffffffff0000000000000000000000000000000000000000000000000000000000000000000000000000000000000000000000000d34168b00000000ffffffffffffffff0400000001000000ffffffff00000000000000000000000000000000e2c70d0900000000a7d460620000000004000000ffffffff0000000000000000000000000000000000000000000000000000000000000000000000000000000000000000000000008134168b00000000ffffffffffffffff0400000000000000ffffffff0000000000000000000000000000b94401000000a89664025619000010ffcc0f1000cd0f0000000007000000010000000000000000000000000000000000000008000000000000010000000000e0c14400e0c14405000000000000000000000000000000000000000000000000000000000000000000803f0000000002000000d84e6725e44e6725e44e67250000000000000000d0f8211a00000000000000000101000010c8c90f55190000050000008a020000ae010000d7000000000000008604ec0900000000c4d7606c0000000004000000ffffffff000000000000000000000000000000000000000000000000000000000000000000000000000000000000000000000000a537168b00000000ffffffffffffffff0400000000000000ffffffff000000000000000000000000190000000aa46009000000004cd760090000000004000000ffffffff0000000000000000000000000000000000000000000000000000000000000000000000000000000000000000000000001936168b00000000ffffffffffffffff0400000000000000ffffffff0000000000000000000000000060ba4401000000a89664025719000090c1cc0f10c2cc0f070000000700000001000000000000000000000000000000000000000800000000000001000000000080c0440080c04406000000000000000000000000000000000000000000000000000000000000000000803f0000000002000000584f6725644f6725644f67250000000000000000d0f8211a00000000000000000101000010c8c90f5619000006000000bc020000cc010000e6000000000000002ee5fc09000000006cd660eb0000000004000000ffffffff0000000000000000000000000000000000000000000000000000000000000000000000000000000000000000000000003d31168b00000000ffffffffffffffff0400000000000000ffffffff00000000000000000000000019000000b2a2600900000000f4d160090000000004000000ffffffff000000000000000000000000000000000000000000000000000000000000000000000000000000000000000000000000b131168b00000000ffffffffffffffff0400000000000000ffffffff00000000000000000000000000c0bb4401000000a8966402581900001009cd0f5009cd0f070000000700000001000000000000000000000000000000000000000800000000000001000000000080c2440080c24407000000000000000000000000000000000000000000000000000000000000000000803f0000000002000000784f6725844f6725844f67250000000000000000d0f8211a00000000000000000101000010c8c90f5719000007000000200300001202000009010000000000005623db090000000015d060d50000000004000000ffffffff000000000000000000000000000000000000000000000000000000000000000000000000000000000000000000000000d530168b00000000ffffffffffffffff0400000000000000ffffffff00000000000000000000000019000000daa06009000000009cd360090000000004000000ffffffff0000000000000000000000000000000000000000000000000000000000000000000000000000000000000000000000004933168b00000000ffffffffffffffff0400000000000000ffffffff00000000000000000000000000c0bd4401000000a896640259190000d001cd0f5002cd0f060000000700000001000000000000000000000000000000000000000800000000000001000000000080c4440080c44408000000000000000000000000000000000000000000000000000000000000000000803f0000000001000000684f6725744f6725744f67250000000000000000d0f8211a00000000000000000101000010c8c90f581900000800000084030000530200002701000005000000fea9600900000000b8d220090000000004000000ffffffff0000000000000000000000000000000000000000000000000000000000000000000000000000000000000000000000006d32168b00000000ffffffffffffffff040000000e000000ffffffff000000000000000000000000000000004261ba090000000002d260df0000000004000000ffffffff000000000000000000000000000000000000000000000000000000000000000000000000000000000000000000000000e132168b00000000ffffffffffffffff0400000000000000ffffffff00000000000000000000000000c0bf4401000000a89664025a190000100ecd0f900ecd0f0000000007000000010000000000000000000000000000000000000008000000000000010000000000a0c64400a0c64409000000000000000000000000000000000000000000000000000000000000000000803f0000000001000000c84f6725d44f6725d44f67250000000000000000d0f8211a00000000000000000101000010c8c90f5919000009000000b6030000710200003b0100000000000066de8a090000000027cd605a0000000004000000ffffffff000000000000000000000000000000000000000000000000000000000000000000000000000000000000000000000000052c168b00000000ffffffffffffffff0400000000000000ffffffff00000000000000000000000019000000eabf600900000000accc60090000000004000000ffffffff000000000000000000000000000000000000000000000000000000000000000000000000000000000000000000000000792c168b00000000ffffffffffffffff0400000000000000ffffffff00000000000000000000000000c0c14401000000a89664025b19000010ffcc0f50ffcc0f0600000007000000010000000000000000000000000000000000000008000000000000010000000000a0cb4400a0cb440a000000000000000000000000000000000000000000000000000000000000000000803f0000000001000000984f6725a44f6725a44f67250000000000000000d0f8211a00000000000000000101000010c8c90f5a1900000a0000001a040000b702000059010000000000008e1c690800000000c0cf60440000000004000000ffffffff0000000000000000000000000000000000000000000000000000000000000000000000000000000000000000000000009d2f168b00000000ffffffffffffffff0400000000000000ffffffff0000000000000000000000001900000012bc60090000000054cf60090000000004000000ffffffff000000000000000000000000000000000000000000000000000000000000000000000000000000000000000000000000112e168b00000000ffffffffffffffff0400000000000000ffffffff00000000000000000000000000c0c34401000000a89664025c1900005005cd0fd005cd0f070000000700000001000000000000000000000000000000000000000800000000000001000000000060cb440060cb440b000000000000000000000000000000000000000000000000000000000000000000803f0000000001000000384f6725444f6725444f67250000000000000000d0f8211a00000000000000000101000010c8c90f5b1900000b0000007e040000f80200007c01000000000000365d48080000000079ce604e0000000004000000ffffffff0000000000000000000000000000000000000000000000000000000000000000000000000000000000000000000000003529168b00000000ffffffffffffffff0400000000000000ffffffff00000000000000000000000019000000baba600900000000fcc960090000000004000000ffffffff000000000000000000000000000000000000000000000000000000000000000000000000000000000000000000000000a929168b00000000ffffffffffffffff0400000000000000ffffffff0000000000000000000000000080c54401000000a89664025d19000050c6cc0f90c6cc0f060000000700000001000000000000000000000000000000000000000800000000000001000000000020cf440020cf440c000000000000000000000000000000000000000000000000000000000000000000803f0000000000000000484f6725544f6725544f67250000000000000000d0f8211a00000000000000000101000010c8c90f5c1900000c000000b0040000160300008b010000090000005e2b61090000000018c8e0050000000004000000ffffffff000000000000000000000000000000000000000000000000000000000000000000000000000000000000000000000000cd28168b00000000ffffffffffffffff0400000000000000ffffffff00000000000000000000000000000000223b5808000000006dc860cd0000000004000000ffffffff000000000000000000000000000000000000000000000000000000000000000000000000000000000000000000000000412b168b00000000ffffffffffffffff0400000000000000ffffffff0000000000000000000000000020c94401000000a89664025e19000010c9cc0f50c9cc0f0600000007000000010000000000000000000000000000000000000008000000000000010000000000e0d24400e0d2440d000000000000000000000000000000000000000000000000000000000000000000803f0000000000000000a84f6725b44f6725b44f67250000000000000000d0f8211a00000000000000000101000010c8c90f5d1900000d000000140500005c030000ae01000000000000c6793708000000008aca60b70000000004000000ffffffff000000000000000000000000000000000000000000000000000000000000000000000000000000000000000000000000652a168b00000000ffffffffffffffff0400000000000000ffffffff000000000000000000000000190000004ab96009000000000cca60090000000004000000ffffffff000000000000000000000000000000000000000000000000000000000000000000000000000000000000000000000000d92a168b00000000ffffffffffffffff0400000000000000ffffffff00000000000000000000000000c0cc4401000000a89664025f1900005005cd0f1006cd0f0700000007000000010000000000000000000000000000000000000008000000000000010000000000a0d64400a0d6440e000000000000000000000000000000000000000000000000000000000000000000803f0000000000000000884b6725944b6725944b67250000000000000000d0f8211a00000000000000000101000010c8c90f5e1900000e000000780500009d030000cc010000000000006eb617080000000023c560b10000000004000000ffffffff000000000000000000000000000000000000000000000000000000000000000000000000000000000000000000000000fd25168b00000000ffffffffffffffff0400000000000000ffffffff00000000000000000000000019000000f2b7600900000000b4c460090000000004000000ffffffff0000000000000000000000000000000000000000000000000000000000000000000000000000000000000000000000007124168b00000000ffffffffffffffff0400000000000000ffffffff0000000000000000000000000060d04401000000a896640260190000d00bcd0f100ccd0f070000000700000001000000000000000000000000000000000000000800000000000001000000000080da440080da440f000000000000000000000000000000000000000000000000000000000000000000803f0000000000000000e84c6725f44c6725f44c67250000000000000000d0f8211a00000000000000000101000010c8c90f5f1900000f000000aa050000bb030000e0010000040000009694630900000000d0c760100000000004000000ffffffff0000000000000000000000000000000000000000000000000000000000000000000000000000000000000000000000009527168b00000000ffffffffffffffff0400000000000000ffffffff000000000000000000000000000000001a14e6080000000050c7603c0000000004000000ffffffff0000000000000000000000000000000000000000000000000000000000000000000000000000000000000000000000000926168b00000000ffffffffffffffff0400000000000000ffffffff0000000000000000000000000020d44401000000</t>
  </si>
  <si>
    <t>#234|CarDef_McLaren_720S|4348454154454E47494E45030000005001FA2A00000000E8170000a89664026119000050f3cc0f90f3cc0f000000000700000001000000000000000000000000000000000000000800000000000001000000000040a6440040a64401000000000000000000000000000000000000000000000000000000000000000000803f0000000004000000f84e6725044f6725044f6725000000000000000050f8211a000000000000000001010000f8ebe706ffffffff010000005e010000e60000007300000000000000268f4d0900000000611c637e0000000004000000ffffffff00000000000000000000000000000000000000000000000000000000000000000000000000000000000000000000000045ff158b00000000ffffffffffffffff0400000000000000ffffffff00000000000000000000000019000000aa6c630900000000ec1f63090000000004000000ffffffff000000000000000000000000000000000000000000000000000000000000000000000000000000000000000000000000b9ff158b00000000ffffffffffffffff0400000000000000ffffffff0000000000000000000000000040a64400000000a89664026219000010cecc0f50cecc0f000000000700000001000000000000000000000000000000000000000800000000000001000000000000ac440000ac4402000000000000000000000000000000000000000000000000000000000000000000803f0000000004000000085067251450672514506725000000000000000050f8211a000000000000000001010000f8ebe7066119000002000000c20100002701000096000000000000004e4d2d09000000000a1e63780000000004000000ffffffff000000000000000000000000000000000000000000000000000000000000000000000000000000000000000000000000ddfe158b00000000ffffffffffffffff0400000000000000ffffffff00000000000000000000000019000000d26a630900000000941963090000000004000000ffffffff00000000000000000000000000000000000000000000000000000000000000000000000000000000000000000000000051f9158b00000000ffffffffffffffff0400000000000000ffffffff00000000000000000000000000a0a84400000000a89664026319000050c6cc0f90c6cc0f000000000700000001000000000000000000000000000000000000000800000000000001000000000060ae440060ae4403000000000000000000000000000000000000000000000000000000000000000000803f0000000004000000884f6725944f6725944f6725000000000000000050f8211a000000000000000001010000f8ebe7066219000003000000580200008b010000c800000000000000f66b1e0900000000b31863e10000000004000000ffffffff00000000000000000000000000000000000000000000000000000000000000000000000000000000000000000000000075f8158b00000000ffffffffffffffff0400000000000000ffffffff000000000000000000000000190000007a6b6309000000003c1863090000000004000000ffffffff000000000000000000000000000000000000000000000000000000000000000000000000000000000000000000000000e9f8158b00000000ffffffffffffffff0400000000000000ffffffff0000000000000000000000000000ab4401000000a896640264190000d001cd0f1002cd0f0700000007000000010000000000000000000000000000000000000008000000000000010000000000e0b04400e0b04404000000000000000000000000000000000000000000000000000000000000000000803f0000000002000000b84f6725c44f6725c44f6725000000000000000050f8211a000000000000000001010000f8ebe7066319000004000000bc020000cc010000e6000000050000001e60630900000000581b23090000000004000000ffffffff0000000000000000000000000000000000000000000000000000000000000000000000000000000000000000000000000dfa158b00000000ffffffffffffffff0400000001000000ffffffff00000000000000000000000000000000e229ff0900000000a01a63eb0000000004000000ffffffff00000000000000000000000000000000000000000000000000000000000000000000000000000000000000000000000081fa158b00000000ffffffffffffffff0400000000000000ffffffff0000000000000000000000000060ad4401000000a8966402651900001009cd0f9009cd0f0700000007000000010000000000000000000000000000000000000008000000000000010000000000c0b64400c0b64405000000000000000000000000000000000000000000000000000000000000000000803f0000000002000000d84f6725e44f6725e44f6725000000000000000050f8211a000000000000000001010000f8ebe70664190000050000002003000012020000090100000000000086e6d80900000000c51563d50000000004000000ffffffff000000000000000000000000000000000000000000000000000000000000000000000000000000000000000000000000a5f5158b00000000ffffffffffffffff0400000000000000ffffffff000000000000000000000000190000000a666309000000004c1563090000000004000000ffffffff00000000000000000000000000000000000000000000000000000000000000000000000000000000000000000000000019f4158b00000000ffffffffffffffff0400000000000000ffffffff00000000000000000000000000c0af4401000000a896640266190000d0facc0f50fbcc0f0700000007000000010000000000000000000000000000000000000008000000000000010000000000e0b64400e0b64406000000000000000000000000000000000000000000000000000000000000000000803f0000000002000000e8506725f4506725f4506725000000000000000050f8211a000000000000000001010000f8ebe7066519000006000000b6030000710200003b010000000000002e078909000000006f14635a0000000004000000ffffffff0000000000000000000000000000000000000000000000000000000000000000000000000000000000000000000000003df7158b00000000ffffffffffffffff0400000000000000ffffffff00000000000000000000000019000000b264630900000000f41763090000000004000000ffffffff000000000000000000000000000000000000000000000000000000000000000000000000000000000000000000000000b1f7158b00000000ffffffffffffffff0400000000000000ffffffff0000000000000000000000000060b24401000000a896640267190000100ecd0fd00ecd0f000000000700000001000000000000000000000000000000000000000800000000000001000000000040ba440040ba4407000000000000000000000000000000000000000000000000000000000000000000803f0000000002000000c8506725d4506725d4506725000000000000000050f8211a000000000000000001010000f8ebe70666190000070000001a040000b7020000590100000000000056c56a0800000000181663440000000004000000ffffffff000000000000000000000000000000000000000000000000000000000000000000000000000000000000000000000000d5f6158b00000000ffffffffffffffff0400000000000000ffffffff00000000000000000000000019000000da626309000000009c1163090000000004000000ffffffff00000000000000000000000000000000000000000000000000000000000000000000000000000000000000000000000049f1158b00000000ffffffffffffffff0400000000000000ffffffff00000000000000000000000000c0b54401000000a89664026819000050cbcc0fd0cbcc0f0700000007000000010000000000000000000000000000000000000008000000000000010000000000c0bd4400c0bd4408000000000000000000000000000000000000000000000000000000000000000000803f0000000001000000285067253450672534506725000000000000000050f8211a000000000000000001010000f8ebe7066719000008000000b0040000160300008b01000005000000fe6b630900000000b81023090000000004000000ffffffff0000000000000000000000000000000000000000000000000000000000000000000000000000000000000000000000006df0158b00000000ffffffffffffffff040000000e000000ffffffff0000000000000000000000000000000042e35b08000000000d1063cd0000000004000000ffffffff000000000000000000000000000000000000000000000000000000000000000000000000000000000000000000000000e1f0158b00000000ffffffffffffffff0400000000000000ffffffff0000000000000000000000000020b94401000000a896640269190000d00bcd0f100ccd0f000000000700000001000000000000000000000000000000000000000800000000000001000000000040c1440040c14409000000000000000000000000000000000000000000000000000000000000000000803f0000000001000000d8506725e4506725e4506725000000000000000050f8211a000000000000000001010000f8ebe7066819000009000000140500005c030000ae0100000000000066a03408000000002a1363b70000000004000000ffffffff00000000000000000000000000000000000000000000000000000000000000000000000000000000000000000000000005f2158b00000000ffffffffffffffff0400000000000000ffffffff00000000000000000000000019000000ea61630900000000ac1263090000000004000000ffffffff00000000000000000000000000000000000000000000000000000000000000000000000000000000000000000000000079f2158b00000000ffffffffffffffff0400000000000000ffffffff0000000000000000000000000080bc4401000000a89664026a19000050f7cc0fd0f7cc0f060000000700000001000000000000000000000000000000000000000800000000000001000000000080c7440080c7440a000000000000000000000000000000000000000000000000000000000000000000803f0000000001000000f85067250451672504516725000000000000000050f8211a000000000000000001010000f8ebe706691900000a000000780500009d030000cc010000000000008e7e140800000000c30d63b10000000004000000ffffffff0000000000000000000000000000000000000000000000000000000000000000000000000000000000000000000000009ded158b00000000ffffffffffffffff0400000000000000ffffffff00000000000000000000000019000000127e630900000000540d63090000000004000000ffffffff00000000000000000000000000000000000000000000000000000000000000000000000000000000000000000000000011ec158b00000000ffffffffffffffff0400000000000000ffffffff00000000000000000000000000e0bf4401000000a89664026b190000100ecd0f900ecd0f060000000700000001000000000000000000000000000000000000000800000000000001000000000040c9440040c9440b000000000000000000000000000000000000000000000000000000000000000000803f0000000001000000685067257450672574506725000000000000000050f8211a000000000000000001010000f8ebe7066a1900000b0000000e06000001040000fe01000000000000369fc608000000007d0c63260000000004000000ffffffff00000000000000000000000000000000000000000000000000000000000000000000000000000000000000000000000035ef158b00000000ffffffffffffffff0400000000000000ffffffff00000000000000000000000019000000ba7c630900000000fc0f63090000000004000000ffffffff000000000000000000000000000000000000000000000000000000000000000000000000000000000000000000000000a9ef158b00000000ffffffffffffffff0400000000000000ffffffff0000000000000000000000000060c34401000000a89664026c19000090c1cc0f10c2cc0f0700000007000000010000000000000000000000000000000000000008000000000000010000000000c0d04400c0d0440c000000000000000000000000000000000000000000000000000000000000000000803f0000000000000000b8506725c4506725c4506725000000000000000050f8211a000000000000000001010000f8ebe7066b1900000c000000720600004204000021020000090000005efd610900000000180e631d0000000004000000ffffffff000000000000000000000000000000000000000000000000000000000000000000000000000000000000000000000000cdee158b00000000ffffffffffffffff0400000000000000ffffffff00000000000000000000000000000000225da608000000006a0e63200000000004000000ffffffff00000000000000000000000000000000000000000000000000000000000000000000000000000000000000000000000041e9158b00000000ffffffffffffffff0400000000000000ffffffff00000000000000000000000000a0ca4401000000a89664026d190000d0c3cc0f50c4cc0f070000000700000001000000000000000000000000000000000000000800000000000001000000000020d8440020d8440d000000000000000000000000000000000000000000000000000000000000000000803f0000000000000000185167252451672524516725000000000000000050f8211a000000000000000001010000f8ebe7066c1900000d00000008070000a60400005302000000000000c67b9708000000008f0863a90000000004000000ffffffff00000000000000000000000000000000000000000000000000000000000000000000000000000000000000000000000065e8158b00000000ffffffffffffffff0400000000000000ffffffff000000000000000000000000190000004a7b6309000000000c0863090000000004000000ffffffff000000000000000000000000000000000000000000000000000000000000000000000000000000000000000000000000d9e8158b00000000ffffffffffffffff0400000000000000ffffffff00000000000000000000000000e0d14401000000a89664026e19000050f7cc0fd0f7cc0f0000000007000000010000000000000000000000000000000000000008000000000000010000000000a0df4400a0df440e000000000000000000000000000000000000000000000000000000000000000000803f0000000000000000484c6725544c6725544c6725000000000000000050f8211a000000000000000001010000f8ebe7066d1900000e0000006c070000e704000071020000000000006e38700b00000000380b63930000000004000000ffffffff000000000000000000000000000000000000000000000000000000000000000000000000000000000000000000000000fdeb158b00000000ffffffffffffffff0400000000000000ffffffff00000000000000000000000019000000f279630900000000b40a63090000000004000000ffffffff00000000000000000000000000000000000000000000000000000000000000000000000000000000000000000000000071ea158b00000000ffffffffffffffff0400000000000000ffffffff0000000000000000000000000020d94401000000a89664026f190000d00bcd0f100dcd0f070000000700000001000000000000000000000000000000000000000800000000000001000000000000e7440000e7440f000000000000000000000000000000000000000000000000000000000000000000803f0000000000000000284d6725344d6725344d6725000000000000000050f8211a000000000000000001010000f8ebe7066e1900000f000000d00700002805000094020000040000009656600900000000d00563100000000004000000ffffffff00000000000000000000000000000000000000000000000000000000000000000000000000000000000000000000000095e5158b00000000ffffffffffffffff0400000000000000ffffffff000000000000000000000000000000001af6510b000000004d05639d0000000004000000ffffffff00000000000000000000000000000000000000000000000000000000000000000000000000000000000000000000000009e4158b00000000ffffffffffffffff0400000000000000ffffffff0000000000000000000000000040e04401000000</t>
  </si>
  <si>
    <t>#235|CarDef_Porsche_Carrera_GT|4348454154454E47494E4503000000503FFA2A00000000E8170000a89664027019000010cecc0f90cecc0f0000000007000000010000000000000000000000000000000000000008000000000000010000000000209f4400209f4401000000000000000000000000000000000000000000000000000000000000000000803f0000000004000000185067252450672524506725000000000000000090f8211a0000000000000000010100005008f40dffffffff010000005e010000e6000000730000000000000026b14d09000000006122637e0000000004000000ffffffff00000000000000000000000000000000000000000000000000000000000000000000000000000000000000000000000045bd158b00000000ffffffffffffffff0400000000000000ffffffff00000000000000000000000019000000aa2e630900000000ec5d63090000000004000000ffffffff000000000000000000000000000000000000000000000000000000000000000000000000000000000000000000000000b9bd158b00000000ffffffffffffffff0400000000000000ffffffff00000000000000000000000000209f4400000000a89664027119000010ffcc0f90ffcc0f000000000700000001000000000000000000000000000000000000000800000000000001000000000060a5440060a54402000000000000000000000000000000000000000000000000000000000000000000803f0000000004000000284f6725344f6725344f6725000000000000000090f8211a0000000000000000010100005008f40d7019000002000000c20100002701000096000000000000004e0f2d09000000000a5c63780000000004000000ffffffff000000000000000000000000000000000000000000000000000000000000000000000000000000000000000000000000ddbc158b00000000ffffffffffffffff0400000000000000ffffffff00000000000000000000000019000000d22c630900000000945f63090000000004000000ffffffff00000000000000000000000000000000000000000000000000000000000000000000000000000000000000000000000051bf158b00000000ffffffffffffffff0400000000000000ffffffff0000000000000000000000000020a24400000000a896640272190000d0facc0f50fccc0f000000000700000001000000000000000000000000000000000000000800000000000001000000000060a8440060a84403000000000000000000000000000000000000000000000000000000000000000000803f0000000004000000085167251451672514516725000000000000000090f8211a0000000000000000010100005008f40d7119000003000000580200008b010000c800000000000000f62d1e0900000000b35e63e10000000004000000ffffffff00000000000000000000000000000000000000000000000000000000000000000000000000000000000000000000000075be158b00000000ffffffffffffffff0400000000000000ffffffff000000000000000000000000190000007a2d6309000000003c5e63090000000004000000ffffffff000000000000000000000000000000000000000000000000000000000000000000000000000000000000000000000000e9be158b00000000ffffffffffffffff0400000000000000ffffffff0000000000000000000000000020a54401000000a896640273190000d0c3cc0f50c4cc0f000000000700000001000000000000000000000000000000000000000800000000000001000000000080ab440080ab4404000000000000000000000000000000000000000000000000000000000000000000803f0000000002000000385067254450672544506725000000000000000090f8211a0000000000000000010100005008f40d7219000004000000bc020000cc010000e6000000050000001e22630900000000585923090000000004000000ffffffff0000000000000000000000000000000000000000000000000000000000000000000000000000000000000000000000000db8158b00000000ffffffffffffffff0400000001000000ffffffff00000000000000000000000000000000e26bff0900000000a05863eb0000000004000000ffffffff00000000000000000000000000000000000000000000000000000000000000000000000000000000000000000000000081b8158b00000000ffffffffffffffff0400000000000000ffffffff0000000000000000000000000020a84401000000a89664027419000010ffcc0f1000cd0f000000000700000001000000000000000000000000000000000000000800000000000001000000000000b2440000b24405000000000000000000000000000000000000000000000000000000000000000000803f000000000200000098506725a4506725a4506725000000000000000090f8211a0000000000000000010100005008f40d73190000050000002003000012020000090100000000000086a8d80900000000c55b63d50000000004000000ffffffff000000000000000000000000000000000000000000000000000000000000000000000000000000000000000000000000a5bb158b00000000ffffffffffffffff0400000000000000ffffffff000000000000000000000000190000000a286309000000004c5b63090000000004000000ffffffff00000000000000000000000000000000000000000000000000000000000000000000000000000000000000000000000019ba158b00000000ffffffffffffffff0400000000000000ffffffff0000000000000000000000000020ab4401000000a89664027519000010facc0f90facc0f070000000700000001000000000000000000000000000000000000000800000000000001000000000060b2440060b24406000000000000000000000000000000000000000000000000000000000000000000803f0000000002000000185267252452672524526725000000000000000090f8211a0000000000000000010100005008f40d7419000006000000b6030000710200003b010000000000002e498909000000006f5a635a0000000004000000ffffffff0000000000000000000000000000000000000000000000000000000000000000000000000000000000000000000000003db5158b00000000ffffffffffffffff0400000000000000ffffffff00000000000000000000000019000000b226630900000000f45563090000000004000000ffffffff000000000000000000000000000000000000000000000000000000000000000000000000000000000000000000000000b1b5158b00000000ffffffffffffffff0400000000000000ffffffff0000000000000000000000000000ae4401000000a896640276190000100ecd0f900ecd0f0700000007000000010000000000000000000000000000000000000008000000000000010000000000c0b64400c0b64407000000000000000000000000000000000000000000000000000000000000000000803f0000000002000000885167259451672594516725000000000000000090f8211a0000000000000000010100005008f40d75190000070000001a040000b7020000590100000000000056876a0800000000185463440000000004000000ffffffff000000000000000000000000000000000000000000000000000000000000000000000000000000000000000000000000d5b4158b00000000ffffffffffffffff0400000000000000ffffffff00000000000000000000000019000000da246309000000009c5763090000000004000000ffffffff00000000000000000000000000000000000000000000000000000000000000000000000000000000000000000000000049b7158b00000000ffffffffffffffff0400000000000000ffffffff0000000000000000000000000040b24401000000a89664027719000050c6cc0f90c6cc0f070000000700000001000000000000000000000000000000000000000800000000000001000000000020bb440020bb4408000000000000000000000000000000000000000000000000000000000000000000803f0000000001000000a8516725b4516725b4516725000000000000000090f8211a0000000000000000010100005008f40d7619000008000000b0040000160300008b01000005000000fe2d630900000000b85623090000000004000000ffffffff0000000000000000000000000000000000000000000000000000000000000000000000000000000000000000000000006db6158b00000000ffffffffffffffff040000000e000000ffffffff0000000000000000000000000000000042a55b08000000000d5663cd0000000004000000ffffffff000000000000000000000000000000000000000000000000000000000000000000000000000000000000000000000000e1b6158b00000000ffffffffffffffff0400000000000000ffffffff0000000000000000000000000080b64401000000a896640278190000d0facc0fd0fbcc0f000000000700000001000000000000000000000000000000000000000800000000000001000000000060bf440060bf4409000000000000000000000000000000000000000000000000000000000000000000803f0000000001000000585167256451672564516725000000000000000090f8211a0000000000000000010100005008f40d7719000009000000140500005c030000ae0100000000000066e23408000000002a5163b70000000004000000ffffffff00000000000000000000000000000000000000000000000000000000000000000000000000000000000000000000000005b0158b00000000ffffffffffffffff0400000000000000ffffffff00000000000000000000000019000000ea23630900000000ac5063090000000004000000ffffffff00000000000000000000000000000000000000000000000000000000000000000000000000000000000000000000000079b0158b00000000ffffffffffffffff0400000000000000ffffffff00000000000000000000000000c0ba4401000000a89664027919000010ffcc0fd0ffcc0f0700000007000000010000000000000000000000000000000000000008000000000000010000000000a0c64400a0c6440a000000000000000000000000000000000000000000000000000000000000000000803f0000000001000000285167253451672534516725000000000000000090f8211a0000000000000000010100005008f40d781900000a000000780500009d030000cc010000000000008e20140800000000c35363b10000000004000000ffffffff0000000000000000000000000000000000000000000000000000000000000000000000000000000000000000000000009db3158b00000000ffffffffffffffff0400000000000000ffffffff000000000000000000000000190000001220630900000000545363090000000004000000ffffffff00000000000000000000000000000000000000000000000000000000000000000000000000000000000000000000000011b2158b00000000ffffffffffffffff0400000000000000ffffffff0000000000000000000000000000bf4401000000a89664027a19000050f3cc0fd0f3cc0f000000000700000001000000000000000000000000000000000000000800000000000001000000000020c9440020c9440b000000000000000000000000000000000000000000000000000000000000000000803f0000000001000000385167254451672544516725000000000000000090f8211a0000000000000000010100005008f40d791900000b0000000e06000001040000fe0100000000000036c1c608000000007d5263260000000004000000ffffffff00000000000000000000000000000000000000000000000000000000000000000000000000000000000000000000000035ad158b00000000ffffffffffffffff0400000000000000ffffffff00000000000000000000000019000000ba3e630900000000fc4d63090000000004000000ffffffff000000000000000000000000000000000000000000000000000000000000000000000000000000000000000000000000a9ad158b00000000ffffffffffffffff0400000000000000ffffffff0000000000000000000000000040c34401000000a89664027b190000100ecd0f900ecd0f0600000007000000010000000000000000000000000000000000000008000000000000010000000000a0cf4400a0cf440c000000000000000000000000000000000000000000000000000000000000000000803f0000000000000000b8516725c4516725c4516725000000000000000090f8211a0000000000000000010100005008f40d7a1900000c000000720600004204000021020000090000005ed7600900000000184c23160000000004000000ffffffff000000000000000000000000000000000000000000000000000000000000000000000000000000000000000000000000cdac158b00000000ffffffffffffffff0400000000000000ffffffff00000000000000000000000000000000221fa608000000006a4c63200000000004000000ffffffff00000000000000000000000000000000000000000000000000000000000000000000000000000000000000000000000041af158b00000000ffffffffffffffff0400000000000000ffffffff00000000000000000000000000a0c94401000000a89664027c19000050c6cc0fd0c6cc0f060000000700000001000000000000000000000000000000000000000800000000000001000000000040d6440040d6440d000000000000000000000000000000000000000000000000000000000000000000803f0000000000000000c8516725d4516725d4516725000000000000000090f8211a0000000000000000010100005008f40d7b1900000d00000008070000a60400005302000000000000c63d9708000000008f4e63a90000000004000000ffffffff00000000000000000000000000000000000000000000000000000000000000000000000000000000000000000000000065ae158b00000000ffffffffffffffff0400000000000000ffffffff000000000000000000000000190000004a3d6309000000000c4e63090000000004000000ffffffff000000000000000000000000000000000000000000000000000000000000000000000000000000000000000000000000d9ae158b00000000ffffffffffffffff0400000000000000ffffffff0000000000000000000000000000d04401000000a89664027d19000010f6cc0f90f6cc0f0700000007000000010000000000000000000000000000000000000008000000000000010000000000c0dc4400c0dc440e000000000000000000000000000000000000000000000000000000000000000000803f0000000000000000384d6725444d6725444d6725000000000000000090f8211a0000000000000000010100005008f40d7c1900000e0000006c070000e704000071020000000000006e7a700b00000000384963930000000004000000ffffffff000000000000000000000000000000000000000000000000000000000000000000000000000000000000000000000000fda9158b00000000ffffffffffffffff0400000000000000ffffffff00000000000000000000000019000000f23b630900000000b44863090000000004000000ffffffff00000000000000000000000000000000000000000000000000000000000000000000000000000000000000000000000071a8158b00000000ffffffffffffffff0400000000000000ffffffff0000000000000000000000000060d64401000000a89664027e19000010cecc0f10cfcc0f060000000700000001000000000000000000000000000000000000000800000000000001000000000080e3440080e3440f000000000000000000000000000000000000000000000000000000000000000000803f0000000000000000784d6725844d6725844d6725000000000000000090f8211a0000000000000000010100005008f40d7d1900000f000000d00700002805000094020000040000009618600900000000d04b63100000000004000000ffffffff00000000000000000000000000000000000000000000000000000000000000000000000000000000000000000000000095ab158b00000000ffffffffffffffff0400000000000000ffffffff000000000000000000000000000000001ab8510b000000004d4b639d0000000004000000ffffffff00000000000000000000000000000000000000000000000000000000000000000000000000000000000000000000000009aa158b00000000ffffffffffffffff0400000000000000ffffffff00000000000000000000000000e0dc4401000000</t>
  </si>
  <si>
    <t>#236|CarDef_Mercedes_SLS_AMG_Coupe_BlackSeries|4348454154454E47494E4503000000505EFA2A00000000E8170000a89664027f1900005005cd0fd005cd0f0000000007000000010000000000000000000000000000000000000008000000000000010000000000209f4400209f4401000000000000000000000000000000000000000000000000000000000000000000803f0000000004000000785067258450672584506725000000000000000050fb211a00000000000000000101000010fcf30dffffffff010000002c010000c8000000640000000000000026707c0900000000604363f30000000004000000ffffffff00000000000000000000000000000000000000000000000000000000000000000000000000000000000000000000000045a2158b00000000ffffffffffffffff0400000000000000ffffffff00000000000000000000000019000000aa31630900000000ec4263090000000004000000ffffffff000000000000000000000000000000000000000000000000000000000000000000000000000000000000000000000000b9a2158b00000000ffffffffffffffff0400000000000000ffffffff00000000000000000000000000209f4400000000a896640280190000d0facc0f90fbcc0f0000000007000000010000000000000000000000000000000000000008000000000000010000000000c0a44400c0a44402000000000000000000000000000000000000000000000000000000000000000000803f0000000004000000885067259450672594506725000000000000000050fb211a00000000000000000101000010fcf30d7f190000020000005e010000e600000073000000000000004eee4d0900000000097d637e0000000004000000ffffffff000000000000000000000000000000000000000000000000000000000000000000000000000000000000000000000000dd9d158b00000000ffffffffffffffff0400000000000000ffffffff00000000000000000000000019000000d20f630900000000947c63090000000004000000ffffffff000000000000000000000000000000000000000000000000000000000000000000000000000000000000000000000000519c158b00000000ffffffffffffffff0400000000000000ffffffff0000000000000000000000000080a14400000000a89664028119000090c1cc0fd0c1cc0f000000000700000001000000000000000000000000000000000000000800000000000001000000000020a7440020a74403000000000000000000000000000000000000000000000000000000000000000000803f0000000004000000a8506725b4506725b4506725000000000000000050fb211a00000000000000000101000010fcf30d801900000300000090010000090100008200000000000000f68c5d0900000000b17f63fd0000000004000000ffffffff000000000000000000000000000000000000000000000000000000000000000000000000000000000000000000000000759f158b00000000ffffffffffffffff0400000000000000ffffffff000000000000000000000000190000007a0c6309000000003c7f63090000000004000000ffffffff000000000000000000000000000000000000000000000000000000000000000000000000000000000000000000000000e99f158b00000000ffffffffffffffff0400000000000000ffffffff00000000000000000000000000e0a34401000000a89664028219000010c9cc0f90c9cc0f0000000007000000010000000000000000000000000000000000000008000000000000010000000000a0a94400a0a94404000000000000000000000000000000000000000000000000000000000000000000803f000000000200000098516725a4516725a4516725000000000000000050fb211a00000000000000000101000010fcf30d8119000004000000f40100004a010000a5000000050000001e05630900000000587e23090000000004000000ffffffff0000000000000000000000000000000000000000000000000000000000000000000000000000000000000000000000000d99158b00000000ffffffffffffffff0400000001000000ffffffff00000000000000000000000000000000e2ca3e0900000000a67963e70000000004000000ffffffff0000000000000000000000000000000000000000000000000000000000000000000000000000000000000000000000008199158b00000000ffffffffffffffff0400000000000000ffffffff0000000000000000000000000040a64401000000a8966402831900005005cd0f5006cd0f070000000700000001000000000000000000000000000000000000000800000000000001000000000060af440060af4405000000000000000000000000000000000000000000000000000000000000000000803f0000000002000000485167255451672554516725000000000000000050fb211a00000000000000000101000010fcf30d8219000005000000260200006d010000b400000000000000866b0e0900000000c37863620000000004000000ffffffff000000000000000000000000000000000000000000000000000000000000000000000000000000000000000000000000a598158b00000000ffffffffffffffff0400000000000000ffffffff000000000000000000000000190000000a0b6309000000004c7863090000000004000000ffffffff000000000000000000000000000000000000000000000000000000000000000000000000000000000000000000000000199b158b00000000ffffffffffffffff0400000000000000ffffffff00000000000000000000000000a0a84401000000a896640284190000d0facc0fd0fbcc0f000000000700000001000000000000000000000000000000000000000800000000000001000000000000af440000af4406000000000000000000000000000000000000000000000000000000000000000000803f0000000002000000b8526725c4526725c4526725000000000000000050fb211a00000000000000000101000010fcf30d8319000006000000580200008b010000c8000000000000002e081e09000000006b7b63e10000000004000000ffffffff0000000000000000000000000000000000000000000000000000000000000000000000000000000000000000000000003d9a158b00000000ffffffffffffffff0400000000000000ffffffff00000000000000000000000019000000b209630900000000f47a63090000000004000000ffffffff000000000000000000000000000000000000000000000000000000000000000000000000000000000000000000000000b19a158b00000000ffffffffffffffff0400000000000000ffffffff00000000000000000000000000c0aa4401000000a8966402851900005011cd0f9011cd0f070000000700000001000000000000000000000000000000000000000800000000000001000000000060b2440060b24407000000000000000000000000000000000000000000000000000000000000000000803f0000000002000000685267257452672574526725000000000000000050fb211a00000000000000000101000010fcf30d8419000007000000bc020000cc010000e6000000000000005646ff0900000000147563eb0000000004000000ffffffff000000000000000000000000000000000000000000000000000000000000000000000000000000000000000000000000d595158b00000000ffffffffffffffff0400000000000000ffffffff00000000000000000000000019000000da076309000000009c7463090000000004000000ffffffff0000000000000000000000000000000000000000000000000000000000000000000000000000000000000000000000004994158b00000000ffffffffffffffff0400000000000000ffffffff0000000000000000000000000000ae4401000000a89664028619000050c6cc0fd0c6cc0f0000000007000000010000000000000000000000000000000000000008000000000000010000000000a0b54400a0b54408000000000000000000000000000000000000000000000000000000000000000000803f0000000001000000c8526725d4526725d4526725000000000000000050fb211a00000000000000000101000010fcf30d8519000008000000ee020000ef010000fa00000005000000fe0c630900000000b87723090000000004000000ffffffff0000000000000000000000000000000000000000000000000000000000000000000000000000000000000000000000006d97158b00000000ffffffffffffffff040000000e000000ffffffff0000000000000000000000000000000042e4c80900000000017763560000000004000000ffffffff000000000000000000000000000000000000000000000000000000000000000000000000000000000000000000000000e197158b00000000ffffffffffffffff0400000000000000ffffffff0000000000000000000000000040b14401000000a896640287190000d00bcd0f100ccd0f060000000700000001000000000000000000000000000000000000000800000000000001000000000000b9440000b94409000000000000000000000000000000000000000000000000000000000000000000803f0000000001000000885267259452672594526725000000000000000050fb211a00000000000000000101000010fcf30d8619000009000000200300001202000009010000000000006685d80900000000257663d50000000004000000ffffffff0000000000000000000000000000000000000000000000000000000000000000000000000000000000000000000000000591158b00000000ffffffffffffffff0400000000000000ffffffff00000000000000000000000019000000ea02630900000000ac7163090000000004000000ffffffff0000000000000000000000000000000000000000000000000000000000000000000000000000000000000000000000007991158b00000000ffffffffffffffff0400000000000000ffffffff0000000000000000000000000080b44401000000a89664028819000050cbcc0f90cbcc0f070000000700000001000000000000000000000000000000000000000800000000000001000000000020bf440020bf440a000000000000000000000000000000000000000000000000000000000000000000803f000000000100000098526725a4526725a4526725000000000000000050fb211a00000000000000000101000010fcf30d871900000a000000840300005302000027010000000000008ec3b90900000000ce7063df0000000004000000ffffffff0000000000000000000000000000000000000000000000000000000000000000000000000000000000000000000000009d90158b00000000ffffffffffffffff0400000000000000ffffffff000000000000000000000000190000001203630900000000547063090000000004000000ffffffff0000000000000000000000000000000000000000000000000000000000000000000000000000000000000000000000001193158b00000000ffffffffffffffff0400000000000000ffffffff00000000000000000000000000c0b74401000000a89664028919000010cecc0f90cecc0f0700000007000000010000000000000000000000000000000000000008000000000000010000000000e0c04400e0c0440b000000000000000000000000000000000000000000000000000000000000000000803f0000000001000000585267256452672564526725000000000000000050fb211a00000000000000000101000010fcf30d881900000b000000b6030000710200003b0100000000000036608909000000007773635a0000000004000000ffffffff0000000000000000000000000000000000000000000000000000000000000000000000000000000000000000000000003592158b00000000ffffffffffffffff0400000000000000ffffffff00000000000000000000000019000000ba01630900000000fc7263090000000004000000ffffffff000000000000000000000000000000000000000000000000000000000000000000000000000000000000000000000000a992158b00000000ffffffffffffffff0400000000000000ffffffff0000000000000000000000000040bb4401000000a89664028a19000010cecc0fd0cecc0f0000000007000000010000000000000000000000000000000000000008000000000000010000000000e0c64400e0c6440c000000000000000000000000000000000000000000000000000000000000000000803f0000000000000000785267258452672584526725000000000000000050fb211a00000000000000000101000010fcf30d891900000c000000e8030000940200004a010000090000005e5e620900000000186d63030000000004000000ffffffff000000000000000000000000000000000000000000000000000000000000000000000000000000000000000000000000cd8d158b00000000ffffffffffffffff0400000000000000ffffffff00000000000000000000000000000000221e990900000000636d63d90000000004000000ffffffff000000000000000000000000000000000000000000000000000000000000000000000000000000000000000000000000418c158b00000000ffffffffffffffff0400000000000000ffffffff0000000000000000000000000020c14401000000a89664028b190000d00bcd0f100dcd0f000000000700000001000000000000000000000000000000000000000800000000000001000000000000cd440000cd440d000000000000000000000000000000000000000000000000000000000000000000803f0000000000000000e8526725f4526725f4526725000000000000000050fb211a00000000000000000101000010fcf30d8a1900000d0000004c040000d50200006d01000000000000c65c7a0800000000886f63c30000000004000000ffffffff000000000000000000000000000000000000000000000000000000000000000000000000000000000000000000000000658f158b00000000ffffffffffffffff0400000000000000ffffffff000000000000000000000000190000004a1c6309000000000c6f63090000000004000000ffffffff000000000000000000000000000000000000000000000000000000000000000000000000000000000000000000000000d98f158b00000000ffffffffffffffff0400000000000000ffffffff0000000000000000000000000000c74401000000a89664028c190000d001cd0f1002cd0f060000000700000001000000000000000000000000000000000000000800000000000001000000000000d3440000d3440e000000000000000000000000000000000000000000000000000000000000000000803f0000000000000000e84e6725f44e6725f44e6725000000000000000050fb211a00000000000000000101000010fcf30d8b1900000e0000007e040000f80200007c010000000000006efd4b0800000000216e634e0000000004000000ffffffff000000000000000000000000000000000000000000000000000000000000000000000000000000000000000000000000fd8e158b00000000ffffffffffffffff0400000000000000ffffffff00000000000000000000000019000000f21a630900000000b46963090000000004000000ffffffff0000000000000000000000000000000000000000000000000000000000000000000000000000000000000000000000007189158b00000000ffffffffffffffff0400000000000000ffffffff00000000000000000000000000e0cc4401000000a89664028d1900005005cd0f1006cd0f060000000700000001000000000000000000000000000000000000000800000000000001000000000000d9440000d9440f000000000000000000000000000000000000000000000000000000000000000000803f0000000000000000184f6725244f6725244f6725000000000000000050fb211a00000000000000000101000010fcf30d8c1900000f000000b0040000160300008b01000004000000963b600900000000d06863100000000004000000ffffffff0000000000000000000000000000000000000000000000000000000000000000000000000000000000000000000000009588158b00000000ffffffffffffffff0400000000000000ffffffff000000000000000000000000000000001a9b5b0800000000556863cd0000000004000000ffffffff000000000000000000000000000000000000000000000000000000000000000000000000000000000000000000000000098b158b00000000ffffffffffffffff0400000000000000ffffffff00000000000000000000000000a0d24401000000</t>
  </si>
  <si>
    <t>#237|CarDef_Ferrari488Pista|4348454154454E47494E4503000000507DFA2A00000000E8170000a89664028e190000d00bcd0f100dcd0f000000000700000001000000000000000000000000000000000000000800000000000001000000000020af440020af4401000000000000000000000000000000000000000000000000000000000000000000803f0000000004000000e8516725f4516725f4516725000000000000000090fb211a00000000000000000101000010ada20dffffffff010000005e010000e6000000730000000000000026f34d09000000006160637e0000000004000000ffffffff0000000000000000000000000000000000000000000000000000000000000000000000000000000000000000000000004583158b00000000ffffffffffffffff0400000000000000ffffffff00000000000000000000000019000000aa10630900000000ec6363090000000004000000ffffffff000000000000000000000000000000000000000000000000000000000000000000000000000000000000000000000000b983158b00000000ffffffffffffffff0400000000000000ffffffff0000000000000000000000000020af4400000000a89664028f190000d0facc0f90fbcc0f0000000007000000010000000000000000000000000000000000000008000000000000010000000000e0b44400e0b44402000000000000000000000000000000000000000000000000000000000000000000803f0000000004000000f85167250452672504526725000000000000000090fb211a00000000000000000101000010ada20d8e19000002000000c20100002701000096000000000000004e312d09000000000a6263780000000004000000ffffffff000000000000000000000000000000000000000000000000000000000000000000000000000000000000000000000000dd82158b00000000ffffffffffffffff0400000000000000ffffffff00000000000000000000000019000000d2ee630900000000949d63090000000004000000ffffffff000000000000000000000000000000000000000000000000000000000000000000000000000000000000000000000000517d158b00000000ffffffffffffffff0400000000000000ffffffff0000000000000000000000000060b14400000000a89664029019000050f7cc0f90f7cc0f000000000700000001000000000000000000000000000000000000000800000000000001000000000040b7440040b74403000000000000000000000000000000000000000000000000000000000000000000803f0000000004000000085267251452672514526725000000000000000090fb211a00000000000000000101000010ada20d8f19000003000000580200008b010000c800000000000000f6ef1e0900000000b39c63e10000000004000000ffffffff000000000000000000000000000000000000000000000000000000000000000000000000000000000000000000000000757c158b00000000ffffffffffffffff0400000000000000ffffffff000000000000000000000000190000007aef6309000000003c9c63090000000004000000ffffffff000000000000000000000000000000000000000000000000000000000000000000000000000000000000000000000000e97c158b00000000ffffffffffffffff0400000000000000ffffffff00000000000000000000000000a0b34401000000a89664029119000010cecc0f10cfcc0f000000000700000001000000000000000000000000000000000000000800000000000001000000000080b9440080b94404000000000000000000000000000000000000000000000000000000000000000000803f0000000002000000685167257451672574516725000000000000000090fb211a00000000000000000101000010ada20d9019000004000000bc020000cc010000e6000000050000001ee4630900000000589f23090000000004000000ffffffff0000000000000000000000000000000000000000000000000000000000000000000000000000000000000000000000000d7e158b00000000ffffffffffffffff0400000001000000ffffffff00000000000000000000000000000000e2adff0900000000a09e63eb0000000004000000ffffffff000000000000000000000000000000000000000000000000000000000000000000000000000000000000000000000000817e158b00000000ffffffffffffffff0400000000000000ffffffff00000000000000000000000000e0b54401000000a896640292190000d001cd0f5002cd0f000000000700000001000000000000000000000000000000000000000800000000000001000000000080bf440080bf4405000000000000000000000000000000000000000000000000000000000000000000803f0000000002000000a8526725b4526725b4526725000000000000000090fb211a00000000000000000101000010ada20d911900000500000020030000120200000901000000000000866ad80900000000c59963d50000000004000000ffffffff000000000000000000000000000000000000000000000000000000000000000000000000000000000000000000000000a579158b00000000ffffffffffffffff0400000000000000ffffffff000000000000000000000000190000000aea6309000000004c9963090000000004000000ffffffff0000000000000000000000000000000000000000000000000000000000000000000000000000000000000000000000001978158b00000000ffffffffffffffff0400000000000000ffffffff0000000000000000000000000020b84401000000a89664029319000090c1cc0fd0c1cc0f000000000700000001000000000000000000000000000000000000000800000000000001000000000000bf440000bf4406000000000000000000000000000000000000000000000000000000000000000000803f0000000002000000385267254452672544526725000000000000000090fb211a00000000000000000101000010ada20d9219000006000000b6030000710200003b010000000000002e8b8909000000006f98635a0000000004000000ffffffff0000000000000000000000000000000000000000000000000000000000000000000000000000000000000000000000003d7b158b00000000ffffffffffffffff0400000000000000ffffffff00000000000000000000000019000000b2e8630900000000f49b63090000000004000000ffffffff000000000000000000000000000000000000000000000000000000000000000000000000000000000000000000000000b17b158b00000000ffffffffffffffff0400000000000000ffffffff0000000000000000000000000060ba4401000000a89664029419000050c6cc0fd0c6cc0f000000000700000001000000000000000000000000000000000000000800000000000001000000000040c2440040c24407000000000000000000000000000000000000000000000000000000000000000000803f0000000002000000785367258453672584536725000000000000000090fb211a00000000000000000101000010ada20d93190000070000001a040000b7020000590100000000000056496a0800000000189a63440000000004000000ffffffff000000000000000000000000000000000000000000000000000000000000000000000000000000000000000000000000d57a158b00000000ffffffffffffffff0400000000000000ffffffff00000000000000000000000019000000dae66309000000009c9563090000000004000000ffffffff0000000000000000000000000000000000000000000000000000000000000000000000000000000000000000000000004975158b00000000ffffffffffffffff0400000000000000ffffffff0000000000000000000000000080bd4401000000a896640295190000100ecd0f500ecd0f000000000700000001000000000000000000000000000000000000000800000000000001000000000080c5440080c54408000000000000000000000000000000000000000000000000000000000000000000803f0000000001000000085467251454672514546725000000000000000090fb211a00000000000000000101000010ada20d9419000008000000b0040000160300008b01000005000000feef630900000000b89423090000000004000000ffffffff0000000000000000000000000000000000000000000000000000000000000000000000000000000000000000000000006d74158b00000000ffffffffffffffff040000000e000000ffffffff0000000000000000000000000000000042675b08000000000d9463cd0000000004000000ffffffff000000000000000000000000000000000000000000000000000000000000000000000000000000000000000000000000e174158b00000000ffffffffffffffff0400000000000000ffffffff00000000000000000000000000a0c04401000000a89664029619000010f6cc0f50f6cc0f0700000007000000010000000000000000000000000000000000000008000000000000010000000000a0c84400a0c84409000000000000000000000000000000000000000000000000000000000000000000803f0000000001000000c8536725d4536725d4536725000000000000000090fb211a00000000000000000101000010ada20d9519000009000000140500005c030000ae0100000000000066243408000000002a9763b70000000004000000ffffffff0000000000000000000000000000000000000000000000000000000000000000000000000000000000000000000000000576158b00000000ffffffffffffffff0400000000000000ffffffff00000000000000000000000019000000eae5630900000000ac9663090000000004000000ffffffff0000000000000000000000000000000000000000000000000000000000000000000000000000000000000000000000007976158b00000000ffffffffffffffff0400000000000000ffffffff00000000000000000000000000c0c34401000000a896640297190000100ecd0f100fcd0f0600000007000000010000000000000000000000000000000000000008000000000000010000000000e0ce4400e0ce440a000000000000000000000000000000000000000000000000000000000000000000803f0000000001000000b8536725c4536725c4536725000000000000000090fb211a00000000000000000101000010ada20d961900000a000000780500009d030000cc010000000000008ee2140800000000c39163b10000000004000000ffffffff0000000000000000000000000000000000000000000000000000000000000000000000000000000000000000000000009d71158b00000000ffffffffffffffff0400000000000000ffffffff0000000000000000000000001900000012e2630900000000549163090000000004000000ffffffff0000000000000000000000000000000000000000000000000000000000000000000000000000000000000000000000001170158b00000000ffffffffffffffff0400000000000000ffffffff00000000000000000000000000e0c64401000000a89664029819000050f7cc0fd0f7cc0f060000000700000001000000000000000000000000000000000000000800000000000001000000000060d0440060d0440b000000000000000000000000000000000000000000000000000000000000000000803f0000000001000000885367259453672594536725000000000000000090fb211a00000000000000000101000010ada20d971900000b0000000e06000001040000fe010000000000003603c608000000007d9063260000000004000000ffffffff0000000000000000000000000000000000000000000000000000000000000000000000000000000000000000000000003573158b00000000ffffffffffffffff0400000000000000ffffffff00000000000000000000000019000000bae0630900000000fc9363090000000004000000ffffffff000000000000000000000000000000000000000000000000000000000000000000000000000000000000000000000000a973158b00000000ffffffffffffffff0400000000000000ffffffff0000000000000000000000000040ca4401000000a89664029919000010cecc0f50cecc0f070000000700000001000000000000000000000000000000000000000800000000000001000000000020d6440020d6440c000000000000000000000000000000000000000000000000000000000000000000803f0000000000000000385367254453672544536725000000000000000090fb211a00000000000000000101000010ada20d981900000c000000720600004204000021020000090000005e796009000000001892a3150000000004000000ffffffff000000000000000000000000000000000000000000000000000000000000000000000000000000000000000000000000cd72158b00000000ffffffffffffffff0400000000000000ffffffff0000000000000000000000000000000022c1a608000000006a9263200000000004000000ffffffff000000000000000000000000000000000000000000000000000000000000000000000000000000000000000000000000416d158b00000000ffffffffffffffff0400000000000000ffffffff00000000000000000000000000e0cf4401000000a89664029a190000d00bcd0f900dcd0f0700000007000000010000000000000000000000000000000000000008000000000000010000000000e0db4400e0db440d000000000000000000000000000000000000000000000000000000000000000000803f0000000000000000e8536725f4536725f4536725000000000000000090fb211a00000000000000000101000010ada20d991900000d00000008070000a60400005302000000000000c6ff9708000000008f8c63a90000000004000000ffffffff000000000000000000000000000000000000000000000000000000000000000000000000000000000000000000000000656c158b00000000ffffffffffffffff0400000000000000ffffffff000000000000000000000000190000004aff6309000000000c8c63090000000004000000ffffffff000000000000000000000000000000000000000000000000000000000000000000000000000000000000000000000000d96c158b00000000ffffffffffffffff0400000000000000ffffffff0000000000000000000000000080d54401000000a89664029b19000010f6cc0fd0f6cc0f0600000007000000010000000000000000000000000000000000000008000000000000010000000000c0e14400c0e1440e000000000000000000000000000000000000000000000000000000000000000000803f0000000000000000284e6725344e6725344e6725000000000000000090fb211a00000000000000000101000010ada20d9a1900000e0000006c070000e704000071020000000000006ebc700b00000000388f63930000000004000000ffffffff000000000000000000000000000000000000000000000000000000000000000000000000000000000000000000000000fd6f158b00000000ffffffffffffffff0400000000000000ffffffff00000000000000000000000019000000f2fd630900000000b48e63090000000004000000ffffffff000000000000000000000000000000000000000000000000000000000000000000000000000000000000000000000000716e158b00000000ffffffffffffffff0400000000000000ffffffff0000000000000000000000000020db4401000000a89664029c190000d001cd0f1002cd0f070000000700000001000000000000000000000000000000000000000800000000000001000000000080e7440080e7440f000000000000000000000000000000000000000000000000000000000000000000803f0000000000000000e84f6725f44f6725f44f6725000000000000000090fb211a00000000000000000101000010ada20d9b1900000f000000d007000028050000940200000400000096da600900000000d08963100000000004000000ffffffff0000000000000000000000000000000000000000000000000000000000000000000000000000000000000000000000009569158b00000000ffffffffffffffff0400000000000000ffffffff000000000000000000000000000000001a7a510b000000004d89639d0000000004000000ffffffff0000000000000000000000000000000000000000000000000000000000000000000000000000000000000000000000000968158b00000000ffffffffffffffff0400000000000000ffffffff00000000000000000000000000c0e04401000000</t>
  </si>
  <si>
    <t>#238|CarDef_Nissan_370z_Special_Edition|4348454154454E47494E45030000005020FA2A00000000E8170000a89664029d19000050f3cc0f90f3cc0f00000000070000000100000000000000000000000000000000000000080000000000000100000000000069440000694401000000000000000000000000000000000000000000000000000000000000000000803f0000000004000000d8526725e4526725e452672500000000000000005052221a0000000000000000010100009000f40dffffffff010000002c010000c80000006400000000000000260e7c0900000000603d63f30000000004000000ffffffff00000000000000000000000000000000000000000000000000000000000000000000000000000000000000000000000045dc158b00000000ffffffffffffffff0400000000000000ffffffff00000000000000000000000019000000aa4f630900000000ec3c63090000000004000000ffffffff000000000000000000000000000000000000000000000000000000000000000000000000000000000000000000000000b9dc158b00000000ffffffffffffffff0400000000000000ffffffff0000000000000000000000000000694400000000a89664029e1900001009cd0f5009cd0f00000000070000000100000000000000000000000000000000000000080000000000000100000000000075440000754402000000000000000000000000000000000000000000000000000000000000000000803f0000000004000000f8526725045367250453672500000000000000005052221a0000000000000000010100009000f40d9d19000002000000900100000901000082000000000000004ecc5d0900000000093f63fd0000000004000000ffffffff000000000000000000000000000000000000000000000000000000000000000000000000000000000000000000000000dddf158b00000000ffffffffffffffff0400000000000000ffffffff00000000000000000000000019000000d24d630900000000943e63090000000004000000ffffffff00000000000000000000000000000000000000000000000000000000000000000000000000000000000000000000000051de158b00000000ffffffffffffffff0400000000000000ffffffff0000000000000000000000000040704400000000a89664029f190000d0c3cc0f50c4cc0f0000000007000000010000000000000000000000000000000000000008000000000000010000000000807c4400807c4403000000000000000000000000000000000000000000000000000000000000000000803f000000000400000008536725145367251453672500000000000000005052221a0000000000000000010100009000f40d9e19000003000000c2010000270100009600000000000000f66a2d0900000000b23963780000000004000000ffffffff00000000000000000000000000000000000000000000000000000000000000000000000000000000000000000000000075d9158b00000000ffffffffffffffff0400000000000000ffffffff000000000000000000000000190000007a4a6309000000003c3963090000000004000000ffffffff000000000000000000000000000000000000000000000000000000000000000000000000000000000000000000000000e9d9158b00000000ffffffffffffffff0400000000000000ffffffff0000000000000000000000000080774401000000a8966402a0190000100ecd0f500ecd0f0000000007000000010000000000000000000000000000000000000008000000000000010000000000e0814400e0814404000000000000000000000000000000000000000000000000000000000000000000803f000000000200000018536725245367252453672500000000000000005052221a0000000000000000010100009000f40d9f19000004000000260200006d010000b4000000050000001e43630900000000583823090000000004000000ffffffff0000000000000000000000000000000000000000000000000000000000000000000000000000000000000000000000000ddb158b00000000ffffffffffffffff0400000002000000ffffffff00000000000000000000000000000000e2280e0900000000a73b63620000000004000000ffffffff00000000000000000000000000000000000000000000000000000000000000000000000000000000000000000000000081db158b00000000ffffffffffffffff0400000000000000ffffffff00000000000000000000000000c07e4401000000a8966402a11900005005cd0f9005cd0f00000000070000000100000000000000000000000000000000000000080000000000000100000000004088440040884405000000000000000000000000000000000000000000000000000000000000000000803f000000000200000058536725645367256453672500000000000000005052221a0000000000000000010100009000f40da0190000050000008a020000ae010000d70000000000000086e9ef0900000000c43a636c0000000004000000ffffffff000000000000000000000000000000000000000000000000000000000000000000000000000000000000000000000000a5da158b00000000ffffffffffffffff0400000000000000ffffffff000000000000000000000000190000000a496309000000004c3a63090000000004000000ffffffff00000000000000000000000000000000000000000000000000000000000000000000000000000000000000000000000019d5158b00000000ffffffffffffffff0400000000000000ffffffff0000000000000000000000000000834401000000a8966402a219000010ffcc0fd0ffcc0f0700000007000000010000000000000000000000000000000000000008000000000000010000000000408a4400408a4406000000000000000000000000000000000000000000000000000000000000000000803f000000000200000068536725745367257453672500000000000000005052221a0000000000000000010100009000f40da119000006000000bc020000cc010000e6000000000000002e06ff09000000006c3563eb0000000004000000ffffffff0000000000000000000000000000000000000000000000000000000000000000000000000000000000000000000000003dd4158b00000000ffffffffffffffff0400000000000000ffffffff00000000000000000000000019000000b247630900000000f43463090000000004000000ffffffff000000000000000000000000000000000000000000000000000000000000000000000000000000000000000000000000b1d4158b00000000ffffffffffffffff0400000000000000ffffffff00000000000000000000000000e0864401000000a8966402a3190000d0facc0f50fbcc0f0000000007000000010000000000000000000000000000000000000008000000000000010000000000c08f4400c08f4407000000000000000000000000000000000000000000000000000000000000000000803f0000000002000000a8536725b4536725b453672500000000000000005052221a0000000000000000010100009000f40da2190000070000002003000012020000090100000000000056c4d80900000000153763d50000000004000000ffffffff000000000000000000000000000000000000000000000000000000000000000000000000000000000000000000000000d5d7158b00000000ffffffffffffffff0400000000000000ffffffff00000000000000000000000019000000da456309000000009c3663090000000004000000ffffffff00000000000000000000000000000000000000000000000000000000000000000000000000000000000000000000000049d6158b00000000ffffffffffffffff0400000000000000ffffffff00000000000000000000000000408c4401000000a8966402a41900005011cd0f9011cd0f06000000070000000100000000000000000000000000000000000000080000000000000100000000004095440040954408000000000000000000000000000000000000000000000000000000000000000000803f0000000001000000a8546725b4546725b454672500000000000000005052221a0000000000000000010100009000f40da31900000800000084030000530200002701000005000000fe4a630900000000b83123090000000004000000ffffffff0000000000000000000000000000000000000000000000000000000000000000000000000000000000000000000000006dd1158b00000000ffffffffffffffff040000000e000000ffffffff000000000000000000000000000000004282b90900000000023163df0000000004000000ffffffff000000000000000000000000000000000000000000000000000000000000000000000000000000000000000000000000e1d1158b00000000ffffffffffffffff0400000000000000ffffffff00000000000000000000000000a0914401000000a8966402a519000090c1cc0f10c2cc0f0700000007000000010000000000000000000000000000000000000008000000000000010000000000c09a4400c09a4409000000000000000000000000000000000000000000000000000000000000000000803f0000000001000000d8546725e4546725e454672500000000000000005052221a0000000000000000010100009000f40da419000009000000b6030000710200003b0100000000000066238909000000002730635a0000000004000000ffffffff00000000000000000000000000000000000000000000000000000000000000000000000000000000000000000000000005d3158b00000000ffffffffffffffff0400000000000000ffffffff00000000000000000000000019000000ea40630900000000ac3363090000000004000000ffffffff00000000000000000000000000000000000000000000000000000000000000000000000000000000000000000000000079d3158b00000000ffffffffffffffff0400000000000000ffffffff0000000000000000000000000000974401000000a8966402a619000050cbcc0fd0cbcc0f0000000007000000010000000000000000000000000000000000000008000000000000010000000000a0a24400a0a2440a000000000000000000000000000000000000000000000000000000000000000000803f000000000100000038546725445467254454672500000000000000005052221a0000000000000000010100009000f40da51900000a0000001a040000b702000059010000000000008ee16a0800000000c03263440000000004000000ffffffff0000000000000000000000000000000000000000000000000000000000000000000000000000000000000000000000009dd2158b00000000ffffffffffffffff0400000000000000ffffffff000000000000000000000000190000001241630900000000543263090000000004000000ffffffff00000000000000000000000000000000000000000000000000000000000000000000000000000000000000000000000011cd158b00000000ffffffffffffffff0400000000000000ffffffff00000000000000000000000000609c4401000000a8966402a7190000d00bcd0f900dcd0f0600000007000000010000000000000000000000000000000000000008000000000000010000000000e0a64400e0a6440b000000000000000000000000000000000000000000000000000000000000000000803f000000000100000048546725545467255454672500000000000000005052221a0000000000000000010100009000f40da61900000b0000007e040000f80200007c0100000000000036be4b0800000000792d634e0000000004000000ffffffff00000000000000000000000000000000000000000000000000000000000000000000000000000000000000000000000035cc158b00000000ffffffffffffffff0400000000000000ffffffff00000000000000000000000019000000ba5f630900000000fc2c63090000000004000000ffffffff000000000000000000000000000000000000000000000000000000000000000000000000000000000000000000000000a9cc158b00000000ffffffffffffffff0400000000000000ffffffff0000000000000000000000000000a24401000000a8966402a8190000d001cd0f1002cd0f000000000700000001000000000000000000000000000000000000000800000000000001000000000020b0440020b0440c000000000000000000000000000000000000000000000000000000000000000000803f0000000000000000c8546725d4546725d454672500000000000000005052221a0000000000000000010100009000f40da71900000c000000b0040000160300008b010000090000005ecc620900000000182fe3050000000004000000ffffffff000000000000000000000000000000000000000000000000000000000000000000000000000000000000000000000000cdcf158b00000000ffffffffffffffff0400000000000000ffffffff0000000000000000000000000000000022dc5b08000000006d2f63cd0000000004000000ffffffff00000000000000000000000000000000000000000000000000000000000000000000000000000000000000000000000041ce158b00000000ffffffffffffffff0400000000000000ffffffff0000000000000000000000000000ab4401000000a8966402a919000050f7cc0fd0f7cc0f070000000700000001000000000000000000000000000000000000000800000000000001000000000060b9440060b9440d000000000000000000000000000000000000000000000000000000000000000000803f000000000000000088546725945467259454672500000000000000005052221a0000000000000000010100009000f40da81900000d000000140500005c030000ae01000000000000c69a3408000000008a2963b70000000004000000ffffffff00000000000000000000000000000000000000000000000000000000000000000000000000000000000000000000000065c9158b00000000ffffffffffffffff0400000000000000ffffffff000000000000000000000000190000004a5a6309000000000c2963090000000004000000ffffffff000000000000000000000000000000000000000000000000000000000000000000000000000000000000000000000000d9c9158b00000000ffffffffffffffff0400000000000000ffffffff0000000000000000000000000000b44401000000a8966402aa19000010f6cc0fd0f6cc0f0600000007000000010000000000000000000000000000000000000008000000000000010000000000a0c24400a0c2440e000000000000000000000000000000000000000000000000000000000000000000803f0000000000000000f84f6725045067250450672500000000000000005052221a0000000000000000010100009000f40da91900000e000000780500009d030000cc010000000000006e5b140800000000232863b10000000004000000ffffffff000000000000000000000000000000000000000000000000000000000000000000000000000000000000000000000000fdc8158b00000000ffffffffffffffff0400000000000000ffffffff00000000000000000000000019000000f258630900000000b42b63090000000004000000ffffffff00000000000000000000000000000000000000000000000000000000000000000000000000000000000000000000000071cb158b00000000ffffffffffffffff0400000000000000ffffffff0000000000000000000000000000bd4401000000a8966402ab190000100ecd0f900ecd0f0600000007000000010000000000000000000000000000000000000008000000000000010000000000a0cb4400a0cb440f000000000000000000000000000000000000000000000000000000000000000000803f000000000000000048506725545067255450672500000000000000005052221a0000000000000000010100009000f40daa1900000f000000aa050000bb030000e0010000040000009679600900000000d02a63100000000004000000ffffffff00000000000000000000000000000000000000000000000000000000000000000000000000000000000000000000000095ca158b00000000ffffffffffffffff0400000000000000ffffffff000000000000000000000000000000001af9e50800000000502a633c0000000004000000ffffffff00000000000000000000000000000000000000000000000000000000000000000000000000000000000000000000000009c5158b00000000ffffffffffffffff0400000000000000ffffffff00000000000000000000000000c0c54401000000</t>
  </si>
  <si>
    <t>#239|CarDef_Lamborghini_Murcielago_LP640|4348454154454E47494E450300000050F9FA2A00000000E8170000a8966402ac190000d0facc0f10fbcc0f0000000007000000010000000000000000000000000000000000000008000000000000010000000000a0ad4400a0ad4401000000000000000000000000000000000000000000000000000000000000000000803f0000000004000000f853672504546725045467250000000000000000d0fb211a000000000000000001010000f0e6ee02ffffffff010000002c010000c8000000640000000000000026d77c090000000060e463f30000000004000000ffffffff0000000000000000000000000000000000000000000000000000000000000000000000000000000000000000000000004507158b00000000ffffffffffffffff0400000000000000ffffffff00000000000000000000000019000000aa94630900000000ece763090000000004000000ffffffff000000000000000000000000000000000000000000000000000000000000000000000000000000000000000000000000b907158b00000000ffffffffffffffff0400000000000000ffffffff00000000000000000000000000a0ad4400000000a8966402ad19000050f3cc0f90f3cc0f0000000007000000010000000000000000000000000000000000000008000000000000010000000000e0b24400e0b24402000000000000000000000000000000000000000000000000000000000000000000803f00000000040000002853672534536725345367250000000000000000d0fb211a000000000000000001010000f0e6ee02ac19000002000000900100000901000082000000000000004e155d090000000009e663fd0000000004000000ffffffff000000000000000000000000000000000000000000000000000000000000000000000000000000000000000000000000dd06158b00000000ffffffffffffffff0400000000000000ffffffff00000000000000000000000019000000d29263090000000094e163090000000004000000ffffffff0000000000000000000000000000000000000000000000000000000000000000000000000000000000000000000000005101158b00000000ffffffffffffffff0400000000000000ffffffff0000000000000000000000000060af4400000000a8966402ae19000050cbcc0f90cbcc0f0000000007000000010000000000000000000000000000000000000008000000000000010000000000a0b44400a0b44403000000000000000000000000000000000000000000000000000000000000000000803f00000000040000001854672524546725245467250000000000000000d0fb211a000000000000000001010000f0e6ee02ad19000003000000c2010000270100009600000000000000f6b32d0900000000b2e063780000000004000000ffffffff0000000000000000000000000000000000000000000000000000000000000000000000000000000000000000000000007500158b00000000ffffffffffffffff0400000000000000ffffffff000000000000000000000000190000007a936309000000003ce063090000000004000000ffffffff000000000000000000000000000000000000000000000000000000000000000000000000000000000000000000000000e900158b00000000ffffffffffffffff0400000000000000ffffffff0000000000000000000000000020b14401000000a8966402af1900001009cd0f5009cd0f000000000700000001000000000000000000000000000000000000000800000000000001000000000080b6440080b64404000000000000000000000000000000000000000000000000000000000000000000803f00000000020000004853672554536725545367250000000000000000d0fb211a000000000000000001010000f0e6ee02ae19000004000000260200006d010000b4000000050000001e9863090000000058e323090000000004000000ffffffff0000000000000000000000000000000000000000000000000000000000000000000000000000000000000000000000000d02158b00000000ffffffffffffffff0400000001000000ffffffff00000000000000000000000000000000e2f10e0900000000a7e263620000000004000000ffffffff0000000000000000000000000000000000000000000000000000000000000000000000000000000000000000000000008102158b00000000ffffffffffffffff0400000000000000ffffffff00000000000000000000000000e0b24401000000a8966402b019000050c6cc0fd0c6cc0f0700000007000000010000000000000000000000000000000000000008000000000000010000000000e0bb4400e0bb4405000000000000000000000000000000000000000000000000000000000000000000803f0000000002000000b8546725c4546725c45467250000000000000000d0fb211a000000000000000001010000f0e6ee02af190000050000008a020000ae010000d70000000000000086ceee0900000000c41d626c0000000004000000ffffffff000000000000000000000000000000000000000000000000000000000000000000000000000000000000000000000000a5fd148b00000000ffffffffffffffff0400000000000000ffffffff000000000000000000000000190000000a6e6209000000004c1d62090000000004000000ffffffff00000000000000000000000000000000000000000000000000000000000000000000000000000000000000000000000019fc148b00000000ffffffffffffffff0400000000000000ffffffff00000000000000000000000000a0b44401000000a8966402b1190000d001cd0f1002cd0f0700000007000000010000000000000000000000000000000000000008000000000000010000000000c0ba4400c0ba4406000000000000000000000000000000000000000000000000000000000000000000803f0000000002000000f854672504556725045567250000000000000000d0fb211a000000000000000001010000f0e6ee02b019000006000000bc020000cc010000e6000000000000002e2ffe09000000006c1c62eb0000000004000000ffffffff0000000000000000000000000000000000000000000000000000000000000000000000000000000000000000000000003dff148b00000000ffffffffffffffff0400000000000000ffffffff00000000000000000000000019000000b26c620900000000f41f62090000000004000000ffffffff000000000000000000000000000000000000000000000000000000000000000000000000000000000000000000000000b1ff148b00000000ffffffffffffffff0400000000000000ffffffff0000000000000000000000000040b64401000000a8966402b2190000100ecd0f900ecd0f000000000700000001000000000000000000000000000000000000000800000000000001000000000040bd440040bd4407000000000000000000000000000000000000000000000000000000000000000000803f00000000020000001855672524556725245567250000000000000000d0fb211a000000000000000001010000f0e6ee02b1190000070000002003000012020000090100000000000056edd90900000000151e62d50000000004000000ffffffff000000000000000000000000000000000000000000000000000000000000000000000000000000000000000000000000d5fe148b00000000ffffffffffffffff0400000000000000ffffffff00000000000000000000000019000000da6a6209000000009c1962090000000004000000ffffffff00000000000000000000000000000000000000000000000000000000000000000000000000000000000000000000000049f9148b00000000ffffffffffffffff0400000000000000ffffffff00000000000000000000000000a0b84401000000a8966402b319000090c1cc0f10c2cc0f0600000007000000010000000000000000000000000000000000000008000000000000010000000000a0bf4400a0bf4408000000000000000000000000000000000000000000000000000000000000000000803f00000000010000002854672534546725345467250000000000000000d0fb211a000000000000000001010000f0e6ee02b21900000800000084030000530200002701000005000000fe63620900000000b81822090000000004000000ffffffff0000000000000000000000000000000000000000000000000000000000000000000000000000000000000000000000006df8148b00000000ffffffffffffffff040000000e000000ffffffff0000000000000000000000000000000042abb80900000000021862df0000000004000000ffffffff000000000000000000000000000000000000000000000000000000000000000000000000000000000000000000000000e1f8148b00000000ffffffffffffffff0400000000000000ffffffff0000000000000000000000000000bb4401000000a8966402b4190000d00bcd0f100dcd0f070000000700000001000000000000000000000000000000000000000800000000000001000000000020c2440020c24409000000000000000000000000000000000000000000000000000000000000000000803f00000000010000005855672564556725645567250000000000000000d0fb211a000000000000000001010000f0e6ee02b319000009000000b6030000710200003b010000000000006608880900000000271b625a0000000004000000ffffffff00000000000000000000000000000000000000000000000000000000000000000000000000000000000000000000000005fa148b00000000ffffffffffffffff0400000000000000ffffffff00000000000000000000000019000000ea69620900000000ac1a62090000000004000000ffffffff00000000000000000000000000000000000000000000000000000000000000000000000000000000000000000000000079fa148b00000000ffffffffffffffff0400000000000000ffffffff0000000000000000000000000060bd4401000000a8966402b51900005011cd0fd011cd0f000000000700000001000000000000000000000000000000000000000800000000000001000000000060c7440060c7440a000000000000000000000000000000000000000000000000000000000000000000803f00000000010000001856672524566725245667250000000000000000d0fb211a000000000000000001010000f0e6ee02b41900000a0000001a040000b702000059010000000000008ec66b0800000000c01562440000000004000000ffffffff0000000000000000000000000000000000000000000000000000000000000000000000000000000000000000000000009df5148b00000000ffffffffffffffff0400000000000000ffffffff000000000000000000000000190000001266620900000000541562090000000004000000ffffffff00000000000000000000000000000000000000000000000000000000000000000000000000000000000000000000000011f4148b00000000ffffffffffffffff0400000000000000ffffffff00000000000000000000000000c0bf4401000000a8966402b619000010ffcc0f50ffcc0f070000000700000001000000000000000000000000000000000000000800000000000001000000000040c8440040c8440b000000000000000000000000000000000000000000000000000000000000000000803f00000000010000006855672574556725745567250000000000000000d0fb211a000000000000000001010000f0e6ee02b51900000b0000007e040000f80200007c0100000000000036874a08000000007914624e0000000004000000ffffffff00000000000000000000000000000000000000000000000000000000000000000000000000000000000000000000000035f7148b00000000ffffffffffffffff0400000000000000ffffffff00000000000000000000000019000000ba64620900000000fc1762090000000004000000ffffffff000000000000000000000000000000000000000000000000000000000000000000000000000000000000000000000000a9f7148b00000000ffffffffffffffff0400000000000000ffffffff0000000000000000000000000060c24401000000a8966402b719000010c9cc0f50c9cc0f0600000007000000010000000000000000000000000000000000000008000000000000010000000000e0cc4400e0cc440c000000000000000000000000000000000000000000000000000000000000000000803f00000000000000000856672514566725145667250000000000000000d0fb211a000000000000000001010000f0e6ee02b61900000c000000b0040000160300008b010000090000005ef56309000000001816e2050000000004000000ffffffff000000000000000000000000000000000000000000000000000000000000000000000000000000000000000000000000cdf6148b00000000ffffffffffffffff0400000000000000ffffffff0000000000000000000000000000000022e55a08000000006d1662cd0000000004000000ffffffff00000000000000000000000000000000000000000000000000000000000000000000000000000000000000000000000041f1148b00000000ffffffffffffffff0400000000000000ffffffff00000000000000000000000000e0c64401000000a8966402b819000010f6cc0f10f7cc0f000000000700000001000000000000000000000000000000000000000800000000000001000000000080d1440080d1440d000000000000000000000000000000000000000000000000000000000000000000803f00000000000000004855672554556725545567250000000000000000d0fb211a000000000000000001010000f0e6ee02b71900000d000000140500005c030000ae01000000000000c6a33508000000008a1062b70000000004000000ffffffff00000000000000000000000000000000000000000000000000000000000000000000000000000000000000000000000065f0148b00000000ffffffffffffffff0400000000000000ffffffff000000000000000000000000190000004a636209000000000c1062090000000004000000ffffffff000000000000000000000000000000000000000000000000000000000000000000000000000000000000000000000000d9f0148b00000000ffffffffffffffff0400000000000000ffffffff0000000000000000000000000060cb4401000000a8966402b9190000d0c3cc0f10c4cc0f060000000700000001000000000000000000000000000000000000000800000000000001000000000020d6440020d6440e000000000000000000000000000000000000000000000000000000000000000000803f00000000000000005850672564506725645067250000000000000000d0fb211a000000000000000001010000f0e6ee02b81900000e000000780500009d030000cc010000000000006e60150800000000231362b10000000004000000ffffffff000000000000000000000000000000000000000000000000000000000000000000000000000000000000000000000000fdf3148b00000000ffffffffffffffff0400000000000000ffffffff00000000000000000000000019000000f261620900000000b41262090000000004000000ffffffff00000000000000000000000000000000000000000000000000000000000000000000000000000000000000000000000071f2148b00000000ffffffffffffffff0400000000000000ffffffff00000000000000000000000000e0cf4401000000a8966402ba19000010cecc0f90cecc0f0600000007000000010000000000000000000000000000000000000008000000000000010000000000c0da4400c0da440f000000000000000000000000000000000000000000000000000000000000000000803f0000000000000000d8516725e4516725e45167250000000000000000d0fb211a000000000000000001010000f0e6ee02b91900000f000000aa050000bb030000e001000004000000965e610900000000d00d62100000000004000000ffffffff00000000000000000000000000000000000000000000000000000000000000000000000000000000000000000000000095ed148b00000000ffffffffffffffff0400000000000000ffffffff000000000000000000000000000000001adee40800000000500d623c0000000004000000ffffffff00000000000000000000000000000000000000000000000000000000000000000000000000000000000000000000000009ec148b00000000ffffffffffffffff0400000000000000ffffffff0000000000000000000000000060d44401000000</t>
  </si>
  <si>
    <t>#240|CarDef_Infiniti_Vision_GT|4348454154454E47494E4503000000509CFA2A00000000E8170000a8966402bb19000010cecc0f90cecc0f0000000007000000010000000000000000000000000000000000000008000000000000010000000000e0a04400e0a04401000000000000000000000000000000000000000000000000000000000000000000803f0000000004000000e8546725f4546725f4546725000000000000000010fc211a00000000000000000101000070deee02ffffffff010000005e010000e6000000730000000000000026124d09000000006181637e0000000004000000ffffffff0000000000000000000000000000000000000000000000000000000000000000000000000000000000000000000000004560158b00000000ffffffffffffffff0400000000000000ffffffff00000000000000000000000019000000aaf3630900000000ec8063090000000004000000ffffffff000000000000000000000000000000000000000000000000000000000000000000000000000000000000000000000000b960158b00000000ffffffffffffffff0400000000000000ffffffff00000000000000000000000000e0a04400000000a8966402bc19000090c1cc0f10c2cc0f0000000007000000010000000000000000000000000000000000000008000000000000010000000000c0a64400c0a64402000000000000000000000000000000000000000000000000000000000000000000803f000000000400000098546725a4546725a4546725000000000000000010fc211a00000000000000000101000070deee02bb19000002000000c20100002701000096000000000000004ed02d09000000000a8363780000000004000000ffffffff000000000000000000000000000000000000000000000000000000000000000000000000000000000000000000000000dd63158b00000000ffffffffffffffff0400000000000000ffffffff00000000000000000000000019000000d2f1630900000000948263090000000004000000ffffffff0000000000000000000000000000000000000000000000000000000000000000000000000000000000000000000000005162158b00000000ffffffffffffffff0400000000000000ffffffff0000000000000000000000000080a34400000000a8966402bd190000d0facc0f10fccc0f000000000700000001000000000000000000000000000000000000000800000000000001000000000080a9440080a94403000000000000000000000000000000000000000000000000000000000000000000803f0000000004000000085567251455672514556725000000000000000010fc211a00000000000000000101000070deee02bc19000003000000580200008b010000c800000000000000f6ce1e0900000000b3bd63e10000000004000000ffffffff000000000000000000000000000000000000000000000000000000000000000000000000000000000000000000000000755d158b00000000ffffffffffffffff0400000000000000ffffffff000000000000000000000000190000007ace6309000000003cbd63090000000004000000ffffffff000000000000000000000000000000000000000000000000000000000000000000000000000000000000000000000000e95d158b00000000ffffffffffffffff0400000000000000ffffffff0000000000000000000000000020a64401000000a8966402be190000d00bcd0f100dcd0f070000000700000001000000000000000000000000000000000000000800000000000001000000000020ac440020ac4404000000000000000000000000000000000000000000000000000000000000000000803f0000000002000000785467258454672584546725000000000000000010fc211a00000000000000000101000070deee02bd19000004000000bc020000cc010000e6000000050000001ec763090000000058bc23090000000004000000ffffffff0000000000000000000000000000000000000000000000000000000000000000000000000000000000000000000000000d5f158b00000000ffffffffffffffff0400000001000000ffffffff00000000000000000000000000000000e28cff0900000000a0bf63eb0000000004000000ffffffff000000000000000000000000000000000000000000000000000000000000000000000000000000000000000000000000815f158b00000000ffffffffffffffff0400000000000000ffffffff00000000000000000000000000c0a84401000000a8966402bf190000100ecd0f100fcd0f000000000700000001000000000000000000000000000000000000000800000000000001000000000040b2440040b24405000000000000000000000000000000000000000000000000000000000000000000803f0000000002000000285567253455672534556725000000000000000010fc211a00000000000000000101000070deee02be1900000500000020030000120200000901000000000000864dd80900000000c5be63d50000000004000000ffffffff000000000000000000000000000000000000000000000000000000000000000000000000000000000000000000000000a55e158b00000000ffffffffffffffff0400000000000000ffffffff000000000000000000000000190000000acd6309000000004cbe63090000000004000000ffffffff0000000000000000000000000000000000000000000000000000000000000000000000000000000000000000000000001959158b00000000ffffffffffffffff0400000000000000ffffffff0000000000000000000000000060ab4401000000a8966402c019000090c1cc0fd0c1cc0f0700000007000000010000000000000000000000000000000000000008000000000000010000000000a0b24400a0b24406000000000000000000000000000000000000000000000000000000000000000000803f0000000002000000785567258455672584556725000000000000000010fc211a00000000000000000101000070deee02bf19000006000000b6030000710200003b010000000000002eaa8909000000006fb9635a0000000004000000ffffffff0000000000000000000000000000000000000000000000000000000000000000000000000000000000000000000000003d58158b00000000ffffffffffffffff0400000000000000ffffffff00000000000000000000000019000000b2cb630900000000f4b863090000000004000000ffffffff000000000000000000000000000000000000000000000000000000000000000000000000000000000000000000000000b158158b00000000ffffffffffffffff0400000000000000ffffffff0000000000000000000000000040ae4401000000a8966402c119000010facc0f90facc0f060000000700000001000000000000000000000000000000000000000800000000000001000000000080b6440080b64407000000000000000000000000000000000000000000000000000000000000000000803f000000000200000098556725a4556725a4556725000000000000000010fc211a00000000000000000101000070deee02c0190000070000001a040000b7020000590100000000000056686a080000000018bb63440000000004000000ffffffff000000000000000000000000000000000000000000000000000000000000000000000000000000000000000000000000d55b158b00000000ffffffffffffffff0400000000000000ffffffff00000000000000000000000019000000dac96309000000009cba63090000000004000000ffffffff000000000000000000000000000000000000000000000000000000000000000000000000000000000000000000000000495a158b00000000ffffffffffffffff0400000000000000ffffffff0000000000000000000000000000b24401000000a8966402c219000010ffcc0fd0ffcc0f070000000700000001000000000000000000000000000000000000000800000000000001000000000040ba440040ba4408000000000000000000000000000000000000000000000000000000000000000000803f0000000001000000a8556725b4556725b4556725000000000000000010fc211a00000000000000000101000070deee02c119000008000000b0040000160300008b01000005000000fece630900000000b8b523090000000004000000ffffffff0000000000000000000000000000000000000000000000000000000000000000000000000000000000000000000000006d55158b00000000ffffffffffffffff040000000e000000ffffffff0000000000000000000000000000000042465b08000000000db563cd0000000004000000ffffffff000000000000000000000000000000000000000000000000000000000000000000000000000000000000000000000000e155158b00000000ffffffffffffffff0400000000000000ffffffff00000000000000000000000000c0b54401000000a8966402c3190000100ecd0f900ecd0f000000000700000001000000000000000000000000000000000000000800000000000001000000000020be440020be4409000000000000000000000000000000000000000000000000000000000000000000803f0000000001000000b8556725c4556725c4556725000000000000000010fc211a00000000000000000101000070deee02c219000009000000140500005c030000ae0100000000000066073408000000002ab463b70000000004000000ffffffff0000000000000000000000000000000000000000000000000000000000000000000000000000000000000000000000000557158b00000000ffffffffffffffff0400000000000000ffffffff00000000000000000000000019000000eac4630900000000acb763090000000004000000ffffffff0000000000000000000000000000000000000000000000000000000000000000000000000000000000000000000000007957158b00000000ffffffffffffffff0400000000000000ffffffff0000000000000000000000000080b94401000000a8966402c4190000d0c3cc0f10c4cc0f0600000007000000010000000000000000000000000000000000000008000000000000010000000000e0c44400e0c4440a000000000000000000000000000000000000000000000000000000000000000000803f0000000001000000785667258456672584566725000000000000000010fc211a00000000000000000101000070deee02c31900000a000000780500009d030000cc010000000000008ec5140800000000c3b663b10000000004000000ffffffff0000000000000000000000000000000000000000000000000000000000000000000000000000000000000000000000009d56158b00000000ffffffffffffffff0400000000000000ffffffff0000000000000000000000001900000012c563090000000054b663090000000004000000ffffffff0000000000000000000000000000000000000000000000000000000000000000000000000000000000000000000000001151158b00000000ffffffffffffffff0400000000000000ffffffff0000000000000000000000000040bd4401000000a8966402c51900005005cd0f1006cd0f0700000007000000010000000000000000000000000000000000000008000000000000010000000000c0c64400c0c6440b000000000000000000000000000000000000000000000000000000000000000000803f0000000001000000f85667250457672504576725000000000000000010fc211a00000000000000000101000070deee02c41900000b0000000e06000001040000fe010000000000003622c608000000007db163260000000004000000ffffffff0000000000000000000000000000000000000000000000000000000000000000000000000000000000000000000000003550158b00000000ffffffffffffffff0400000000000000ffffffff00000000000000000000000019000000bac3630900000000fcb063090000000004000000ffffffff000000000000000000000000000000000000000000000000000000000000000000000000000000000000000000000000a950158b00000000ffffffffffffffff0400000000000000ffffffff0000000000000000000000000000c14401000000a8966402c61900005011cd0fd011cd0f000000000700000001000000000000000000000000000000000000000800000000000001000000000000cf440000cf440c000000000000000000000000000000000000000000000000000000000000000000803f0000000000000000885667259456672594566725000000000000000010fc211a00000000000000000101000070deee02c51900000c000000720600004204000021020000090000005e4061090000000018b3631d0000000004000000ffffffff000000000000000000000000000000000000000000000000000000000000000000000000000000000000000000000000cd53158b00000000ffffffffffffffff0400000000000000ffffffff0000000000000000000000000000000022e0a608000000006ab363200000000004000000ffffffff0000000000000000000000000000000000000000000000000000000000000000000000000000000000000000000000004152158b00000000ffffffffffffffff0400000000000000ffffffff0000000000000000000000000000c94401000000a8966402c719000010ffcc0f90ffcc0f060000000700000001000000000000000000000000000000000000000800000000000001000000000040d7440040d7440d000000000000000000000000000000000000000000000000000000000000000000803f0000000000000000b8566725c4566725c4566725000000000000000010fc211a00000000000000000101000070deee02c61900000d00000008070000a60400005302000000000000c6de9708000000008fad63a90000000004000000ffffffff000000000000000000000000000000000000000000000000000000000000000000000000000000000000000000000000654d158b00000000ffffffffffffffff0400000000000000ffffffff000000000000000000000000190000004ade6309000000000cad63090000000004000000ffffffff000000000000000000000000000000000000000000000000000000000000000000000000000000000000000000000000d94d158b00000000ffffffffffffffff0400000000000000ffffffff0000000000000000000000000000d14401000000a8966402c8190000d0c3cc0f50c4cc0f070000000700000001000000000000000000000000000000000000000800000000000001000000000080df440080df440e000000000000000000000000000000000000000000000000000000000000000000803f0000000000000000785167258451672584516725000000000000000010fc211a00000000000000000101000070deee02c71900000e0000006c070000e704000071020000000000006e9f700b0000000038ac63930000000004000000ffffffff000000000000000000000000000000000000000000000000000000000000000000000000000000000000000000000000fd4c158b00000000ffffffffffffffff0400000000000000ffffffff00000000000000000000000019000000f2dc630900000000b4af63090000000004000000ffffffff000000000000000000000000000000000000000000000000000000000000000000000000000000000000000000000000714f158b00000000ffffffffffffffff0400000000000000ffffffff0000000000000000000000000000d94401000000a8966402c919000050f7cc0f90f7cc0f0600000007000000010000000000000000000000000000000000000008000000000000010000000000e0e74400e0e7440f000000000000000000000000000000000000000000000000000000000000000000803f0000000000000000285267253452672534526725000000000000000010fc211a00000000000000000101000070deee02c81900000f000000d007000028050000940200000400000096fd600900000000d0ae63100000000004000000ffffffff000000000000000000000000000000000000000000000000000000000000000000000000000000000000000000000000954e158b00000000ffffffffffffffff0400000000000000ffffffff000000000000000000000000000000001a5d510b000000004dae639d0000000004000000ffffffff0000000000000000000000000000000000000000000000000000000000000000000000000000000000000000000000000949158b00000000ffffffffffffffff0400000000000000ffffffff0000000000000000000000000020e14401000000</t>
  </si>
  <si>
    <t>#241|CarDef_Lamborghini_Centenario|4348454154454E47494E450300000050BBFA2A00000000E8170000a8966402ca19000050cbcc0f90cbcc0f0000000007000000010000000000000000000000000000000000000008000000000000010000000000e0b44400e0b44401000000000000000000000000000000000000000000000000000000000000000000803f000000000400000038556725445567254455672500000000000000009052221a00000000000000000101000070e3ee02ffffffff010000005e010000e6000000730000000000000026354d090000000061a6637e0000000004000000ffffffff0000000000000000000000000000000000000000000000000000000000000000000000000000000000000000000000004541158b00000000ffffffffffffffff0400000000000000ffffffff00000000000000000000000019000000aad2630900000000eca163090000000004000000ffffffff000000000000000000000000000000000000000000000000000000000000000000000000000000000000000000000000b941158b00000000ffffffffffffffff0400000000000000ffffffff00000000000000000000000000e0b44400000000a8966402cb190000100ecd0f100fcd0f0000000007000000010000000000000000000000000000000000000008000000000000010000000000a0ba4400a0ba4402000000000000000000000000000000000000000000000000000000000000000000803f000000000400000088556725945567259455672500000000000000009052221a00000000000000000101000070e3ee02ca19000002000000c20100002701000096000000000000004ef32d09000000000aa063780000000004000000ffffffff000000000000000000000000000000000000000000000000000000000000000000000000000000000000000000000000dd40158b00000000ffffffffffffffff0400000000000000ffffffff00000000000000000000000019000000d2d063090000000094a363090000000004000000ffffffff0000000000000000000000000000000000000000000000000000000000000000000000000000000000000000000000005143158b00000000ffffffffffffffff0400000000000000ffffffff0000000000000000000000000000b74400000000a8966402cc19000010ffcc0f1000cd0f0600000007000000010000000000000000000000000000000000000008000000000000010000000000e0bc4400e0bc4403000000000000000000000000000000000000000000000000000000000000000000803f0000000004000000e8556725f4556725f455672500000000000000009052221a00000000000000000101000070e3ee02cb19000003000000580200008b010000c800000000000000f6d11e0900000000b3a263e10000000004000000ffffffff0000000000000000000000000000000000000000000000000000000000000000000000000000000000000000000000007542158b00000000ffffffffffffffff0400000000000000ffffffff000000000000000000000000190000007ad16309000000003ca263090000000004000000ffffffff000000000000000000000000000000000000000000000000000000000000000000000000000000000000000000000000e942158b00000000ffffffffffffffff0400000000000000ffffffff0000000000000000000000000020b94401000000a8966402cd19000050f7cc0fd0f7cc0f000000000700000001000000000000000000000000000000000000000800000000000001000000000000bf440000bf4404000000000000000000000000000000000000000000000000000000000000000000803f0000000002000000f8556725045667250456672500000000000000009052221a00000000000000000101000070e3ee02cc19000004000000bc020000cc010000e6000000050000001ea663090000000058dd23090000000004000000ffffffff0000000000000000000000000000000000000000000000000000000000000000000000000000000000000000000000000d3c158b00000000ffffffffffffffff0400000001000000ffffffff00000000000000000000000000000000e2efff0900000000a0dc63eb0000000004000000ffffffff000000000000000000000000000000000000000000000000000000000000000000000000000000000000000000000000813c158b00000000ffffffffffffffff0400000000000000ffffffff0000000000000000000000000040bb4401000000a8966402ce190000d0facc0f10fccc0f070000000700000001000000000000000000000000000000000000000800000000000001000000000000c5440000c54405000000000000000000000000000000000000000000000000000000000000000000803f000000000200000038566725445667254456672500000000000000009052221a00000000000000000101000070e3ee02cd1900000500000020030000120200000901000000000000862cd80900000000c5df63d50000000004000000ffffffff000000000000000000000000000000000000000000000000000000000000000000000000000000000000000000000000a53f158b00000000ffffffffffffffff0400000000000000ffffffff000000000000000000000000190000000aac6309000000004cdf63090000000004000000ffffffff000000000000000000000000000000000000000000000000000000000000000000000000000000000000000000000000193e158b00000000ffffffffffffffff0400000000000000ffffffff0000000000000000000000000060bd4401000000a8966402cf1900005011cd0f9011cd0f070000000700000001000000000000000000000000000000000000000800000000000001000000000000c4440000c44406000000000000000000000000000000000000000000000000000000000000000000803f000000000200000068566725745667257456672500000000000000009052221a00000000000000000101000070e3ee02ce19000006000000b6030000710200003b010000000000002ecd8909000000006fde635a0000000004000000ffffffff0000000000000000000000000000000000000000000000000000000000000000000000000000000000000000000000003d39158b00000000ffffffffffffffff0400000000000000ffffffff00000000000000000000000019000000b2aa630900000000f4d963090000000004000000ffffffff000000000000000000000000000000000000000000000000000000000000000000000000000000000000000000000000b139158b00000000ffffffffffffffff0400000000000000ffffffff0000000000000000000000000040bf4401000000a8966402d019000090c1cc0fd0c1cc0f000000000700000001000000000000000000000000000000000000000800000000000001000000000020c7440020c74407000000000000000000000000000000000000000000000000000000000000000000803f000000000200000008576725145767251457672500000000000000009052221a00000000000000000101000070e3ee02cf190000070000001a040000b70200005901000000000000560b6a080000000018d863440000000004000000ffffffff000000000000000000000000000000000000000000000000000000000000000000000000000000000000000000000000d538158b00000000ffffffffffffffff0400000000000000ffffffff00000000000000000000000019000000daa86309000000009cdb63090000000004000000ffffffff000000000000000000000000000000000000000000000000000000000000000000000000000000000000000000000000493b158b00000000ffffffffffffffff0400000000000000ffffffff0000000000000000000000000040c24401000000a8966402d119000010facc0f90facc0f060000000700000001000000000000000000000000000000000000000800000000000001000000000020ca440020ca4408000000000000000000000000000000000000000000000000000000000000000000803f000000000100000098566725a4566725a456672500000000000000009052221a00000000000000000101000070e3ee02d019000008000000b0040000160300008b01000005000000fea1630900000000b8da23090000000004000000ffffffff0000000000000000000000000000000000000000000000000000000000000000000000000000000000000000000000006d3a158b00000000ffffffffffffffff040000000e000000ffffffff0000000000000000000000000000000042295b08000000000dda63cd0000000004000000ffffffff000000000000000000000000000000000000000000000000000000000000000000000000000000000000000000000000e13a158b00000000ffffffffffffffff0400000000000000ffffffff0000000000000000000000000040c54401000000a8966402d2190000d00bcd0f900ccd0f070000000700000001000000000000000000000000000000000000000800000000000001000000000040cd440040cd4409000000000000000000000000000000000000000000000000000000000000000000803f000000000100000018576725245767252457672500000000000000009052221a00000000000000000101000070e3ee02d119000009000000140500005c030000ae0100000000000066663408000000002ad563b70000000004000000ffffffff0000000000000000000000000000000000000000000000000000000000000000000000000000000000000000000000000534158b00000000ffffffffffffffff0400000000000000ffffffff00000000000000000000000019000000eaa7630900000000acd463090000000004000000ffffffff0000000000000000000000000000000000000000000000000000000000000000000000000000000000000000000000007934158b00000000ffffffffffffffff0400000000000000ffffffff0000000000000000000000000040c84401000000a8966402d319000010c9cc0f90c9cc0f060000000700000001000000000000000000000000000000000000000800000000000001000000000060d3440060d3440a000000000000000000000000000000000000000000000000000000000000000000803f000000000100000028566725345667253456672500000000000000009052221a00000000000000000101000070e3ee02d21900000a000000780500009d030000cc010000000000008ea4140800000000c3d763b10000000004000000ffffffff0000000000000000000000000000000000000000000000000000000000000000000000000000000000000000000000009d37158b00000000ffffffffffffffff0400000000000000ffffffff0000000000000000000000001900000012a463090000000054d763090000000004000000ffffffff0000000000000000000000000000000000000000000000000000000000000000000000000000000000000000000000001136158b00000000ffffffffffffffff0400000000000000ffffffff0000000000000000000000000040cb4401000000a8966402d419000050c6cc0fd0c6cc0f070000000700000001000000000000000000000000000000000000000800000000000001000000000040d4440040d4440b000000000000000000000000000000000000000000000000000000000000000000803f0000000001000000e8576725f4576725f457672500000000000000009052221a00000000000000000101000070e3ee02d31900000b0000000e06000001040000fe010000000000003645c608000000007dd663260000000004000000ffffffff0000000000000000000000000000000000000000000000000000000000000000000000000000000000000000000000003531158b00000000ffffffffffffffff0400000000000000ffffffff00000000000000000000000019000000baa2630900000000fcd163090000000004000000ffffffff000000000000000000000000000000000000000000000000000000000000000000000000000000000000000000000000a931158b00000000ffffffffffffffff0400000000000000ffffffff0000000000000000000000000020ce4401000000a8966402d519000010f6cc0f90f6cc0f0700000007000000010000000000000000000000000000000000000008000000000000010000000000c0d94400c0d9440c000000000000000000000000000000000000000000000000000000000000000000803f000000000000000088576725945767259457672500000000000000009052221a00000000000000000101000070e3ee02d41900000c000000720600004204000021020000090000005e1367090000000018d0e32c0000000004000000ffffffff000000000000000000000000000000000000000000000000000000000000000000000000000000000000000000000000cd30158b00000000ffffffffffffffff0400000000000000ffffffff000000000000000000000000000000002283a608000000006ad063200000000004000000ffffffff0000000000000000000000000000000000000000000000000000000000000000000000000000000000000000000000004133158b00000000ffffffffffffffff0400000000000000ffffffff0000000000000000000000000060d34401000000a8966402d61900005005cd0f1006cd0f060000000700000001000000000000000000000000000000000000000800000000000001000000000020df440020df440d000000000000000000000000000000000000000000000000000000000000000000803f000000000000000048576725545767255457672500000000000000009052221a00000000000000000101000070e3ee02d51900000d00000008070000a60400005302000000000000c6a19708000000008fd263a90000000004000000ffffffff0000000000000000000000000000000000000000000000000000000000000000000000000000000000000000000000006532158b00000000ffffffffffffffff0400000000000000ffffffff000000000000000000000000190000004aa16309000000000cd263090000000004000000ffffffff000000000000000000000000000000000000000000000000000000000000000000000000000000000000000000000000d932158b00000000ffffffffffffffff0400000000000000ffffffff00000000000000000000000000a0d84401000000a8966402d719000050f7cc0f90f7cc0f060000000700000001000000000000000000000000000000000000000800000000000001000000000080e4440080e4440e000000000000000000000000000000000000000000000000000000000000000000803f000000000000000048526725545267255452672500000000000000009052221a00000000000000000101000070e3ee02d61900000e0000006c070000e704000071020000000000006efe700b0000000038cd63930000000004000000ffffffff000000000000000000000000000000000000000000000000000000000000000000000000000000000000000000000000fd2d158b00000000ffffffffffffffff0400000000000000ffffffff00000000000000000000000019000000f2bf630900000000b4cc63090000000004000000ffffffff000000000000000000000000000000000000000000000000000000000000000000000000000000000000000000000000712c158b00000000ffffffffffffffff0400000000000000ffffffff00000000000000000000000000e0dd4401000000a8966402d81900001009cd0f9009cd0f060000000700000001000000000000000000000000000000000000000800000000000001000000000000ea440000ea440f000000000000000000000000000000000000000000000000000000000000000000803f0000000000000000d8536725e4536725e453672500000000000000009052221a00000000000000000101000070e3ee02d71900000f000000d0070000280500009402000004000000969c600900000000d0cf63100000000004000000ffffffff000000000000000000000000000000000000000000000000000000000000000000000000000000000000000000000000952f158b00000000ffffffffffffffff0400000000000000ffffffff000000000000000000000000000000001a3c510b000000004dcf639d0000000004000000ffffffff000000000000000000000000000000000000000000000000000000000000000000000000000000000000000000000000092e158b00000000ffffffffffffffff0400000000000000ffffffff0000000000000000000000000020e34401000000</t>
  </si>
  <si>
    <t>#242|BikeDef_Lightning_LS_218|4348454154454E47494E45030000005018FB2A00000000E8170000a8966402d9190000d0facc0f10fccc0f0000000007000000010000000000000000000000000000000000000008000000000000010000000000c0b24400c0b24401000000000000000000000000000000000000000000000000000000000000000000803f0000000004000000d8566725e4566725e456672500000000000000009053221a00000000000000000101000090eaf30dffffffff010000005e010000e6000000730000000000000026964c09000000006105627e0000000004000000ffffffff00000000000000000000000000000000000000000000000000000000000000000000000000000000000000000000000045e4148b00000000ffffffffffffffff0400000000000000ffffffff00000000000000000000000019000000aa77620900000000ec0462090000000004000000ffffffff000000000000000000000000000000000000000000000000000000000000000000000000000000000000000000000000b9e4148b00000000ffffffffffffffff0400000000000000ffffffff00000000000000000000000000c0b24400000000a8966402da1900001009cd0f9009cd0f000000000700000001000000000000000000000000000000000000000800000000000001000000000060b8440060b84402000000000000000000000000000000000000000000000000000000000000000000803f000000000400000048566725545667255456672500000000000000009053221a00000000000000000101000090eaf30dd919000002000000c20100002701000096000000000000004e542c09000000000a0762780000000004000000ffffffff000000000000000000000000000000000000000000000000000000000000000000000000000000000000000000000000dde7148b00000000ffffffffffffffff0400000000000000ffffffff00000000000000000000000019000000d275620900000000940662090000000004000000ffffffff00000000000000000000000000000000000000000000000000000000000000000000000000000000000000000000000051e6148b00000000ffffffffffffffff0400000000000000ffffffff00000000000000000000000000c0b44400000000a8966402db19000010c9cc0f50c9cc0f000000000700000001000000000000000000000000000000000000000800000000000001000000000060ba440060ba4403000000000000000000000000000000000000000000000000000000000000000000803f0000000004000000e8566725f4566725f456672500000000000000009053221a00000000000000000101000090eaf30dda19000003000000580200008b010000c800000000000000f6721f0900000000b30162e10000000004000000ffffffff00000000000000000000000000000000000000000000000000000000000000000000000000000000000000000000000075e1148b00000000ffffffffffffffff0400000000000000ffffffff000000000000000000000000190000007a726209000000003c0162090000000004000000ffffffff000000000000000000000000000000000000000000000000000000000000000000000000000000000000000000000000e9e1148b00000000ffffffffffffffff0400000000000000ffffffff00000000000000000000000000c0b64401000000a8966402dc190000d0c3cc0f90c4cc0f070000000700000001000000000000000000000000000000000000000800000000000001000000000080bc440080bc4404000000000000000000000000000000000000000000000000000000000000000000803f0000000002000000a8566725b4566725b456672500000000000000009053221a00000000000000000101000090eaf30ddb19000004000000bc020000cc010000e6000000050000001e7b620900000000580022090000000004000000ffffffff0000000000000000000000000000000000000000000000000000000000000000000000000000000000000000000000000de3148b00000000ffffffffffffffff0400000001000000ffffffff00000000000000000000000000000000e230fe0900000000a00362eb0000000004000000ffffffff00000000000000000000000000000000000000000000000000000000000000000000000000000000000000000000000081e3148b00000000ffffffffffffffff0400000000000000ffffffff00000000000000000000000000c0b84401000000a8966402dd190000d0facc0f90fbcc0f070000000700000001000000000000000000000000000000000000000800000000000001000000000040c2440040c24405000000000000000000000000000000000000000000000000000000000000000000803f000000000200000018586725245867252458672500000000000000009053221a00000000000000000101000090eaf30ddc190000050000002003000012020000090100000000000086f1d90900000000c50262d50000000004000000ffffffff000000000000000000000000000000000000000000000000000000000000000000000000000000000000000000000000a5e2148b00000000ffffffffffffffff0400000000000000ffffffff000000000000000000000000190000000a716209000000004c0262090000000004000000ffffffff00000000000000000000000000000000000000000000000000000000000000000000000000000000000000000000000019dd148b00000000ffffffffffffffff0400000000000000ffffffff00000000000000000000000000c0ba4401000000a8966402de190000d0facc0f10fccc0f070000000700000001000000000000000000000000000000000000000800000000000001000000000080c1440080c14406000000000000000000000000000000000000000000000000000000000000000000803f000000000200000078576725845767258457672500000000000000009053221a00000000000000000101000090eaf30ddd19000006000000b6030000710200003b010000000000002e2e8809000000006f3d625a0000000004000000ffffffff0000000000000000000000000000000000000000000000000000000000000000000000000000000000000000000000003ddc148b00000000ffffffffffffffff0400000000000000ffffffff00000000000000000000000019000000b24f620900000000f43c62090000000004000000ffffffff000000000000000000000000000000000000000000000000000000000000000000000000000000000000000000000000b1dc148b00000000ffffffffffffffff0400000000000000ffffffff00000000000000000000000000c0bc4401000000a8966402df190000d0facc0f50fbcc0f000000000700000001000000000000000000000000000000000000000800000000000001000000000080c4440080c44407000000000000000000000000000000000000000000000000000000000000000000803f000000000200000028576725345767253457672500000000000000009053221a00000000000000000101000090eaf30dde190000070000001a040000b7020000590100000000000056ec6b0800000000183f62440000000004000000ffffffff000000000000000000000000000000000000000000000000000000000000000000000000000000000000000000000000d5df148b00000000ffffffffffffffff0400000000000000ffffffff00000000000000000000000019000000da4d6209000000009c3e62090000000004000000ffffffff00000000000000000000000000000000000000000000000000000000000000000000000000000000000000000000000049de148b00000000ffffffffffffffff0400000000000000ffffffff00000000000000000000000000c0bf4401000000a8966402e0190000d00bcd0f900ccd0f0700000007000000010000000000000000000000000000000000000008000000000000010000000000a0c74400a0c74408000000000000000000000000000000000000000000000000000000000000000000803f0000000001000000b8576725c4576725c457672500000000000000009053221a00000000000000000101000090eaf30ddf19000008000000b0040000160300008b01000005000000fe42620900000000b83922090000000004000000ffffffff0000000000000000000000000000000000000000000000000000000000000000000000000000000000000000000000006dd9148b00000000ffffffffffffffff040000000e000000ffffffff0000000000000000000000000000000042ca5a08000000000d3962cd0000000004000000ffffffff000000000000000000000000000000000000000000000000000000000000000000000000000000000000000000000000e1d9148b00000000ffffffffffffffff0400000000000000ffffffff00000000000000000000000000c0c24401000000a8966402e1190000100ecd0fd00ecd0f0700000007000000010000000000000000000000000000000000000008000000000000010000000000c0ca4400c0ca4409000000000000000000000000000000000000000000000000000000000000000000803f0000000001000000c8576725d4576725d457672500000000000000009053221a00000000000000000101000090eaf30de019000009000000140500005c030000ae01000000000000668b3508000000002a3862b70000000004000000ffffffff00000000000000000000000000000000000000000000000000000000000000000000000000000000000000000000000005db148b00000000ffffffffffffffff0400000000000000ffffffff00000000000000000000000019000000ea48620900000000ac3b62090000000004000000ffffffff00000000000000000000000000000000000000000000000000000000000000000000000000000000000000000000000079db148b00000000ffffffffffffffff0400000000000000ffffffff00000000000000000000000000c0c54401000000a8966402e219000090c1cc0fd0c1cc0f0600000007000000010000000000000000000000000000000000000008000000000000010000000000c0d04400c0d0440a000000000000000000000000000000000000000000000000000000000000000000803f0000000001000000d8576725e4576725e457672500000000000000009053221a00000000000000000101000090eaf30de11900000a000000780500009d030000cc010000000000008e49150800000000c33a62b10000000004000000ffffffff0000000000000000000000000000000000000000000000000000000000000000000000000000000000000000000000009dda148b00000000ffffffffffffffff0400000000000000ffffffff000000000000000000000000190000001249620900000000543a62090000000004000000ffffffff00000000000000000000000000000000000000000000000000000000000000000000000000000000000000000000000011d5148b00000000ffffffffffffffff0400000000000000ffffffff00000000000000000000000000c0c84401000000a8966402e319000010cecc0fd0cecc0f0700000007000000010000000000000000000000000000000000000008000000000000010000000000a0d14400a0d1440b000000000000000000000000000000000000000000000000000000000000000000803f0000000001000000f8576725045867250458672500000000000000009053221a00000000000000000101000090eaf30de21900000b0000000e06000001040000fe0100000000000036a6c708000000007d3562260000000004000000ffffffff00000000000000000000000000000000000000000000000000000000000000000000000000000000000000000000000035d4148b00000000ffffffffffffffff0400000000000000ffffffff00000000000000000000000019000000ba47620900000000fc3462090000000004000000ffffffff000000000000000000000000000000000000000000000000000000000000000000000000000000000000000000000000a9d4148b00000000ffffffffffffffff0400000000000000ffffffff0000000000000000000000000080cb4401000000a8966402e419000010cecc0f90cecc0f060000000700000001000000000000000000000000000000000000000800000000000001000000000000d7440000d7440c000000000000000000000000000000000000000000000000000000000000000000803f000000000000000078586725845867258458672500000000000000009053221a00000000000000000101000090eaf30de31900000c000000720600004204000021020000090000005e1c6009000000001837a21b0000000004000000ffffffff000000000000000000000000000000000000000000000000000000000000000000000000000000000000000000000000cdd7148b00000000ffffffffffffffff0400000000000000ffffffff000000000000000000000000000000002264a708000000006a3762200000000004000000ffffffff00000000000000000000000000000000000000000000000000000000000000000000000000000000000000000000000041d6148b00000000ffffffffffffffff0400000000000000ffffffff00000000000000000000000000c0d04401000000a8966402e51900005005cd0f1006cd0f070000000700000001000000000000000000000000000000000000000800000000000001000000000060dc440060dc440d000000000000000000000000000000000000000000000000000000000000000000803f0000000000000000a8586725b4586725b458672500000000000000009053221a00000000000000000101000090eaf30de41900000d00000008070000a60400005302000000000000c6429608000000008f3162a90000000004000000ffffffff00000000000000000000000000000000000000000000000000000000000000000000000000000000000000000000000065d1148b00000000ffffffffffffffff0400000000000000ffffffff000000000000000000000000190000004a426209000000000c3162090000000004000000ffffffff000000000000000000000000000000000000000000000000000000000000000000000000000000000000000000000000d9d1148b00000000ffffffffffffffff0400000000000000ffffffff0000000000000000000000000000d64401000000a8966402e6190000d0facc0fd0fbcc0f0700000007000000010000000000000000000000000000000000000008000000000000010000000000e0e14400e0e1440e000000000000000000000000000000000000000000000000000000000000000000803f000000000000000098536725a4536725a453672500000000000000009053221a00000000000000000101000090eaf30de51900000e0000006c070000e704000071020000000000006e03710b00000000383062930000000004000000ffffffff000000000000000000000000000000000000000000000000000000000000000000000000000000000000000000000000fdd0148b00000000ffffffffffffffff0400000000000000ffffffff00000000000000000000000019000000f240620900000000b43362090000000004000000ffffffff00000000000000000000000000000000000000000000000000000000000000000000000000000000000000000000000071d3148b00000000ffffffffffffffff0400000000000000ffffffff0000000000000000000000000040db4401000000a8966402e7190000100ecd0f100fcd0f070000000700000001000000000000000000000000000000000000000800000000000001000000000020e7440020e7440f000000000000000000000000000000000000000000000000000000000000000000803f000000000000000058546725645467256454672500000000000000009053221a00000000000000000101000090eaf30de61900000f000000d00700002805000094020000040000009661610900000000d03262100000000004000000ffffffff00000000000000000000000000000000000000000000000000000000000000000000000000000000000000000000000095d2148b00000000ffffffffffffffff0400000000000000ffffffff000000000000000000000000000000001ac1500b000000004d32629d0000000004000000ffffffff00000000000000000000000000000000000000000000000000000000000000000000000000000000000000000000000009cd148b00000000ffffffffffffffff0400000000000000ffffffff0000000000000000000000000060e04401000000</t>
  </si>
  <si>
    <t>#243|CarDef_TVR_Sagaris_Special_Edition|4348454154454E47494E45030000005037FB2A00000000E8170000a8966402e819000010c9cc0f90c9cc0f00000000070000000100000000000000000000000000000000000000080000000000000100000000008099440080994401000000000000000000000000000000000000000000000000000000000000000000803f000000000400000048e55e2554e55e2554e55e250000000000000000d053221a00000000000000000101000050cdc90fffffffff010000002c010000c8000000640000000000000026197d0900000000602a62f30000000004000000ffffffff00000000000000000000000000000000000000000000000000000000000000000000000000000000000000000000000045c5148b00000000ffffffffffffffff0400000000000000ffffffff00000000000000000000000019000000aa56620900000000ec2562090000000004000000ffffffff000000000000000000000000000000000000000000000000000000000000000000000000000000000000000000000000b9c5148b00000000ffffffffffffffff0400000000000000ffffffff0000000000000000000000000080994400000000a8966402e919000090c1cc0f10c2cc0f0000000007000000010000000000000000000000000000000000000008000000000000010000000000409f4400409f4402000000000000000000000000000000000000000000000000000000000000000000803f000000000400000018e65e2524e65e2524e65e250000000000000000d053221a00000000000000000101000050cdc90fe8190000020000005e010000e600000073000000000000004eb74c09000000000924627e0000000004000000ffffffff000000000000000000000000000000000000000000000000000000000000000000000000000000000000000000000000ddc4148b00000000ffffffffffffffff0400000000000000ffffffff00000000000000000000000019000000d254620900000000942762090000000004000000ffffffff00000000000000000000000000000000000000000000000000000000000000000000000000000000000000000000000051c7148b00000000ffffffffffffffff0400000000000000ffffffff00000000000000000000000000209c4400000000a8966402ea19000050c6cc0f90c6cc0f0000000007000000010000000000000000000000000000000000000008000000000000010000000000e0a14400e0a14403000000000000000000000000000000000000000000000000000000000000000000803f0000000004000000e8e65e25f4e65e25f4e65e250000000000000000d053221a00000000000000000101000050cdc90fe91900000300000090010000090100008200000000000000f6d55c0900000000b12662fd0000000004000000ffffffff00000000000000000000000000000000000000000000000000000000000000000000000000000000000000000000000075c6148b00000000ffffffffffffffff0400000000000000ffffffff000000000000000000000000190000007a556209000000003c2662090000000004000000ffffffff000000000000000000000000000000000000000000000000000000000000000000000000000000000000000000000000e9c6148b00000000ffffffffffffffff0400000000000000ffffffff00000000000000000000000000c09e4401000000a8966402eb190000d0facc0fd0fbcc0f0700000007000000010000000000000000000000000000000000000008000000000000010000000000a0a44400a0a44404000000000000000000000000000000000000000000000000000000000000000000803f0000000002000000c8e65e25d4e65e25d4e65e250000000000000000d053221a00000000000000000101000050cdc90fea19000004000000f40100004a010000a5000000050000001e5a620900000000582122090000000004000000ffffffff0000000000000000000000000000000000000000000000000000000000000000000000000000000000000000000000000dc0148b00000000ffffffffffffffff0400000001000000ffffffff00000000000000000000000000000000e2933f0900000000a62062e70000000004000000ffffffff00000000000000000000000000000000000000000000000000000000000000000000000000000000000000000000000081c0148b00000000ffffffffffffffff0400000000000000ffffffff0000000000000000000000000060a14401000000a8966402ec19000050cbcc0f90cbcc0f000000000700000001000000000000000000000000000000000000000600000000000001000000000080aa440080aa4405000000000000000000000000000000000000000000000000000000000000000000803f000000000200000058e65e2564e65e2564e65e250000000000000000d053221a00000000000000000101000050cdc90feb19000005000000260200006d010000b40000000000000086300f0900000000c32362620000000004000000ffffffff000000000000000000000000000000000000000000000000000000000000000000000000000000000000000000000000a5c3148b00000000ffffffffffffffff0400000000000000ffffffff000000000000000000000000190000000a506209000000004c2362090000000004000000ffffffff00000000000000000000000000000000000000000000000000000000000000000000000000000000000000000000000019c2148b00000000ffffffffffffffff0400000000000000ffffffff0000000000000000000000000000a44401000000a8966402ed190000d00bcd0f900ccd0f0700000007000000010000000000000000000000000000000000000008000000000000010000000000e0aa4400e0aa4406000000000000000000000000000000000000000000000000000000000000000000803f000000000200000098e65e25a4e65e25a4e65e250000000000000000d053221a00000000000000000101000050cdc90fec19000006000000580200008b010000c8000000000000002e511f09000000006b2262e10000000004000000ffffffff0000000000000000000000000000000000000000000000000000000000000000000000000000000000000000000000003dbd148b00000000ffffffffffffffff0400000000000000ffffffff00000000000000000000000019000000b22e620900000000f45d62090000000004000000ffffffff000000000000000000000000000000000000000000000000000000000000000000000000000000000000000000000000b1bd148b00000000ffffffffffffffff0400000000000000ffffffff00000000000000000000000000c0a64401000000a8966402ee1900005011cd0fd011cd0f0000000007000000010000000000000000000000000000000000000008000000000000010000000000c0ae4400c0ae4407000000000000000000000000000000000000000000000000000000000000000000803f0000000002000000d8e65e25e4e65e25e4e65e250000000000000000d053221a00000000000000000101000050cdc90fed19000007000000bc020000cc010000e600000000000000566ffe0900000000145c62eb0000000004000000ffffffff000000000000000000000000000000000000000000000000000000000000000000000000000000000000000000000000d5bc148b00000000ffffffffffffffff0400000000000000ffffffff00000000000000000000000019000000da2c6209000000009c5f62090000000004000000ffffffff00000000000000000000000000000000000000000000000000000000000000000000000000000000000000000000000049bf148b00000000ffffffffffffffff0400000000000000ffffffff0000000000000000000000000080aa4401000000a8966402ef1900005011cd0f9011cd0f0000000007000000010000000000000000000000000000000000000008000000000000010000000000a0b24400a0b24408000000000000000000000000000000000000000000000000000000000000000000803f0000000001000000f8e65e2504e75e2504e75e250000000000000000d053221a00000000000000000101000050cdc90fee19000008000000ee020000ef010000fa00000005000000fe25620900000000b85e22090000000004000000ffffffff0000000000000000000000000000000000000000000000000000000000000000000000000000000000000000000000006dbe148b00000000ffffffffffffffff040000000e000000ffffffff0000000000000000000000000000000042cdc90900000000015e62560000000004000000ffffffff000000000000000000000000000000000000000000000000000000000000000000000000000000000000000000000000e1be148b00000000ffffffffffffffff0400000000000000ffffffff0000000000000000000000000040ae4401000000a8966402f01900005087e21e5080e21e000000000700000001000000000000000000000000000000000000000800000000000001000000000080b6440080b64409000000000000000000000000000000000000000000000000000000000000000000803f000000000100000008e75e2514e75e2514e75e250000000000000000d053221a00000000000000000101000050cdc90fef190000090000002003000012020000090100000000000066aad90900000000255962d50000000004000000ffffffff00000000000000000000000000000000000000000000000000000000000000000000000000000000000000000000000005b8148b00000000ffffffffffffffff0400000000000000ffffffff00000000000000000000000019000000ea2b620900000000ac5862090000000004000000ffffffff00000000000000000000000000000000000000000000000000000000000000000000000000000000000000000000000079b8148b00000000ffffffffffffffff0400000000000000ffffffff0000000000000000000000000000b24401000000a8966402f119000010f6cc0f50f6cc0f060000000700000001000000000000000000000000000000000000000600000000000001000000000000bd440000bd440a000000000000000000000000000000000000000000000000000000000000000000803f0000000001000000b8e75e25c4e75e25c4e75e250000000000000000d053221a00000000000000000101000050cdc90ff01900000a000000840300005302000027010000000000008ee8b80900000000ce5b62df0000000004000000ffffffff0000000000000000000000000000000000000000000000000000000000000000000000000000000000000000000000009dbb148b00000000ffffffffffffffff0400000000000000ffffffff000000000000000000000000190000001228620900000000545b62090000000004000000ffffffff00000000000000000000000000000000000000000000000000000000000000000000000000000000000000000000000011ba148b00000000ffffffffffffffff0400000000000000ffffffff00000000000000000000000000c0b54401000000a8966402f2190000d001cd0f5002cd0f0000000007000000010000000000000000000000000000000000000008000000000000010000000000e0be4400e0be440b000000000000000000000000000000000000000000000000000000000000000000803f000000000100000058e75e2564e75e2564e75e250000000000000000d053221a00000000000000000101000050cdc90ff11900000b000000b6030000710200003b010000000000003649880900000000775a625a0000000004000000ffffffff00000000000000000000000000000000000000000000000000000000000000000000000000000000000000000000000035b5148b00000000ffffffffffffffff0400000000000000ffffffff00000000000000000000000019000000ba26620900000000fc5562090000000004000000ffffffff000000000000000000000000000000000000000000000000000000000000000000000000000000000000000000000000a9b5148b00000000ffffffffffffffff0400000000000000ffffffff0000000000000000000000000060b94401000000a8966402f3190000d0facc0f10fccc0f070000000700000001000000000000000000000000000000000000000800000000000001000000000040c5440040c5440c000000000000000000000000000000000000000000000000000000000000000000803f0000000000000000f8e75e2504e85e2504e85e250000000000000000d053221a00000000000000000101000050cdc90ff21900000c000000e8030000940200004a010000090000005e67630900000000185462030000000004000000ffffffff000000000000000000000000000000000000000000000000000000000000000000000000000000000000000000000000cdb4148b00000000ffffffffffffffff0400000000000000ffffffff000000000000000000000000000000002227980900000000635462d90000000004000000ffffffff00000000000000000000000000000000000000000000000000000000000000000000000000000000000000000000000041b7148b00000000ffffffffffffffff0400000000000000ffffffff0000000000000000000000000080bf4401000000a8966402f4190000d0facc0f90fbcc0f070000000700000001000000000000000000000000000000000000000800000000000001000000000080cb440080cb440d000000000000000000000000000000000000000000000000000000000000000000803f0000000000000000c8e75e25d4e75e25d4e75e250000000000000000d053221a00000000000000000101000050cdc90ff31900000d0000004c040000d50200006d01000000000000c6657b0800000000885662c30000000004000000ffffffff00000000000000000000000000000000000000000000000000000000000000000000000000000000000000000000000065b6148b00000000ffffffffffffffff0400000000000000ffffffff000000000000000000000000190000004a256209000000000c5662090000000004000000ffffffff000000000000000000000000000000000000000000000000000000000000000000000000000000000000000000000000d9b6148b00000000ffffffffffffffff0400000000000000ffffffff00000000000000000000000000a0c54401000000a8966402f519000050c6cc0f90c6cc0f0000000007000000010000000000000000000000000000000000000008000000000000010000000000e0d14400e0d1440e000000000000000000000000000000000000000000000000000000000000000000803f000000000000000058e35e2564e35e2564e35e250000000000000000d053221a00000000000000000101000050cdc90ff41900000e0000007e040000f80200007c010000000000006ec24a08000000002151624e0000000004000000ffffffff000000000000000000000000000000000000000000000000000000000000000000000000000000000000000000000000fdb1148b00000000ffffffffffffffff0400000000000000ffffffff00000000000000000000000019000000f223620900000000b45062090000000004000000ffffffff00000000000000000000000000000000000000000000000000000000000000000000000000000000000000000000000071b0148b00000000ffffffffffffffff0400000000000000ffffffff00000000000000000000000000c0cb4401000000a8966402f6190000d00bcd0f900dcd0f060000000700000001000000000000000000000000000000000000000600000000000001000000000020d8440020d8440f000000000000000000000000000000000000000000000000000000000000000000803f000000000000000048e45e2554e45e2554e45e250000000000000000d053221a00000000000000000101000050cdc90ff51900000f000000b0040000160300008b010000040000009600610900000000d05362100000000004000000ffffffff00000000000000000000000000000000000000000000000000000000000000000000000000000000000000000000000095b3148b00000000ffffffffffffffff0400000000000000ffffffff000000000000000000000000000000001aa05a0800000000555362cd0000000004000000ffffffff00000000000000000000000000000000000000000000000000000000000000000000000000000000000000000000000009b2148b00000000ffffffffffffffff0400000000000000ffffffff00000000000000000000000000e0d14401000000</t>
  </si>
  <si>
    <t>#244|CarDef_BMW_i8|4348454154454E47494E450300000050DAFA2A00000000E8170000a8966402f719000090c1cc0f10c2cc0f00000000070000000100000000000000000000000000000000000000080000000000000100000000000082440000824401000000000000000000000000000000000000000000000000000000000000000000803f000000000400000018e75e2524e75e2524e75e2500000000000000001054221a000000000000000001010000d0b9f30dffffffff010000002c010000c8000000640000000000000026f47c090000000060c763f30000000004000000ffffffff0000000000000000000000000000000000000000000000000000000000000000000000000000000000000000000000004526158b00000000ffffffffffffffff0400000000000000ffffffff00000000000000000000000019000000aab5630900000000ecc663090000000004000000ffffffff000000000000000000000000000000000000000000000000000000000000000000000000000000000000000000000000b926158b00000000ffffffffffffffff0400000000000000ffffffff0000000000000000000000000000824400000000a8966402f81900005087e21e5080e21e00000000070000000100000000000000000000000000000000000000080000000000000100000000000088440000884402000000000000000000000000000000000000000000000000000000000000000000803f000000000400000078e65e2584e65e2584e65e2500000000000000001054221a000000000000000001010000d0b9f30df719000002000000900100000901000082000000000000004e325d090000000009c163fd0000000004000000ffffffff000000000000000000000000000000000000000000000000000000000000000000000000000000000000000000000000dd21158b00000000ffffffffffffffff0400000000000000ffffffff00000000000000000000000019000000d2b363090000000094c063090000000004000000ffffffff0000000000000000000000000000000000000000000000000000000000000000000000000000000000000000000000005120158b00000000ffffffffffffffff0400000000000000ffffffff0000000000000000000000000060854400000000a8966402f9190000d001cd0f5002cd0f0000000007000000010000000000000000000000000000000000000008000000000000010000000000808b4400808b4403000000000000000000000000000000000000000000000000000000000000000000803f0000000004000000a8e65e25b4e65e25b4e65e2500000000000000001054221a000000000000000001010000d0b9f30df819000003000000c2010000270100009600000000000000f6902d0900000000b2c363780000000004000000ffffffff0000000000000000000000000000000000000000000000000000000000000000000000000000000000000000000000007523158b00000000ffffffffffffffff0400000000000000ffffffff000000000000000000000000190000007ab06309000000003cc363090000000004000000ffffffff000000000000000000000000000000000000000000000000000000000000000000000000000000000000000000000000e923158b00000000ffffffffffffffff0400000000000000ffffffff00000000000000000000000000c0884401000000a8966402fa190000100ecd0f500ecd0f0700000007000000010000000000000000000000000000000000000008000000000000010000000000e08e4400e08e4404000000000000000000000000000000000000000000000000000000000000000000803f000000000200000088e65e2594e65e2594e65e2500000000000000001054221a000000000000000001010000d0b9f30df919000004000000260200006d010000b4000000050000001eb963090000000058c223090000000004000000ffffffff0000000000000000000000000000000000000000000000000000000000000000000000000000000000000000000000000d1d158b00000000ffffffffffffffff0400000001000000ffffffff00000000000000000000000000000000e2ee0e0900000000a7fd63620000000004000000ffffffff000000000000000000000000000000000000000000000000000000000000000000000000000000000000000000000000811d158b00000000ffffffffffffffff0400000000000000ffffffff00000000000000000000000000208c4401000000a8966402fb19000050cbcc0f90cbcc0f00000000070000000100000000000000000000000000000000000000060000000000000100000000004095440040954405000000000000000000000000000000000000000000000000000000000000000000803f000000000200000048e75e2554e75e2554e75e2500000000000000001054221a000000000000000001010000d0b9f30dfa190000050000008a020000ae010000d700000000000000862fef0900000000c4fc636c0000000004000000ffffffff000000000000000000000000000000000000000000000000000000000000000000000000000000000000000000000000a51c158b00000000ffffffffffffffff0400000000000000ffffffff000000000000000000000000190000000a8f6309000000004cfc63090000000004000000ffffffff000000000000000000000000000000000000000000000000000000000000000000000000000000000000000000000000191f158b00000000ffffffffffffffff0400000000000000ffffffff00000000000000000000000000808f4401000000a8966402fc190000d0facc0f10fbcc0f00000000070000000100000000000000000000000000000000000000080000000000000100000000006096440060964406000000000000000000000000000000000000000000000000000000000000000000803f000000000200000068e75e2574e75e2574e75e2500000000000000001054221a000000000000000001010000d0b9f30dfb19000006000000bc020000cc010000e6000000000000002eccff09000000006cff63eb0000000004000000ffffffff0000000000000000000000000000000000000000000000000000000000000000000000000000000000000000000000003d1e158b00000000ffffffffffffffff0400000000000000ffffffff00000000000000000000000019000000b28d630900000000f4fe63090000000004000000ffffffff000000000000000000000000000000000000000000000000000000000000000000000000000000000000000000000000b11e158b00000000ffffffffffffffff0400000000000000ffffffff00000000000000000000000000c0924401000000a8966402fd190000100ecd0f900ecd0f0700000007000000010000000000000000000000000000000000000008000000000000010000000000209b4400209b4407000000000000000000000000000000000000000000000000000000000000000000803f0000000002000000e8e75e25f4e75e25f4e75e2500000000000000001054221a000000000000000001010000d0b9f30dfc1900000700000020030000120200000901000000000000560ad8090000000015f963d50000000004000000ffffffff000000000000000000000000000000000000000000000000000000000000000000000000000000000000000000000000d519158b00000000ffffffffffffffff0400000000000000ffffffff00000000000000000000000019000000da8b6309000000009cf863090000000004000000ffffffff0000000000000000000000000000000000000000000000000000000000000000000000000000000000000000000000004918158b00000000ffffffffffffffff0400000000000000ffffffff0000000000000000000000000060974401000000a8966402fe190000d0facc0f10fbcc0f0000000007000000010000000000000000000000000000000000000008000000000000010000000000e09f4400e09f4408000000000000000000000000000000000000000000000000000000000000000000803f000000000100000008e85e2514e85e2514e85e2500000000000000001054221a000000000000000001010000d0b9f30dfd1900000800000084030000530200002701000005000000fe80630900000000b8fb23090000000004000000ffffffff0000000000000000000000000000000000000000000000000000000000000000000000000000000000000000000000006d1b158b00000000ffffffffffffffff040000000e000000ffffffff000000000000000000000000000000004248b9090000000002fb63df0000000004000000ffffffff000000000000000000000000000000000000000000000000000000000000000000000000000000000000000000000000e11b158b00000000ffffffffffffffff0400000000000000ffffffff00000000000000000000000000009c4401000000a8966402ff190000d00bcd0f100ccd0f0000000007000000010000000000000000000000000000000000000008000000000000010000000000a0a44400a0a44409000000000000000000000000000000000000000000000000000000000000000000803f000000000100000018e85e2524e85e2524e85e2500000000000000001054221a000000000000000001010000d0b9f30dfe19000009000000b6030000710200003b0100000000000066e989090000000027fa635a0000000004000000ffffffff0000000000000000000000000000000000000000000000000000000000000000000000000000000000000000000000000515158b00000000ffffffffffffffff0400000000000000ffffffff00000000000000000000000019000000ea86630900000000acf563090000000004000000ffffffff0000000000000000000000000000000000000000000000000000000000000000000000000000000000000000000000007915158b00000000ffffffffffffffff0400000000000000ffffffff00000000000000000000000000a0a04401000000a8966402001a000010facc0f50facc0f0600000007000000010000000000000000000000000000000000000006000000000000010000000000e0ab4400e0ab440a000000000000000000000000000000000000000000000000000000000000000000803f000000000100000028e75e2534e75e2534e75e2500000000000000001054221a000000000000000001010000d0b9f30dff1900000a0000001a040000b702000059010000000000008e276a0800000000c0f463440000000004000000ffffffff0000000000000000000000000000000000000000000000000000000000000000000000000000000000000000000000009d14158b00000000ffffffffffffffff0400000000000000ffffffff00000000000000000000000019000000128763090000000054f463090000000004000000ffffffff0000000000000000000000000000000000000000000000000000000000000000000000000000000000000000000000001117158b00000000ffffffffffffffff0400000000000000ffffffff0000000000000000000000000040a54401000000a8966402011a000010f6cc0fd0f6cc0f000000000700000001000000000000000000000000000000000000000800000000000001000000000040af440040af440b000000000000000000000000000000000000000000000000000000000000000000803f0000000001000000b8e85e25c4e85e25c4e85e2500000000000000001054221a000000000000000001010000d0b9f30d001a00000b0000007e040000f80200007c0100000000000036644b080000000079f7634e0000000004000000ffffffff0000000000000000000000000000000000000000000000000000000000000000000000000000000000000000000000003516158b00000000ffffffffffffffff0400000000000000ffffffff00000000000000000000000019000000ba85630900000000fcf663090000000004000000ffffffff000000000000000000000000000000000000000000000000000000000000000000000000000000000000000000000000a916158b00000000ffffffffffffffff0400000000000000ffffffff0000000000000000000000000020aa4401000000a8966402021a0000100ecd0f100fcd0f070000000700000001000000000000000000000000000000000000000800000000000001000000000080b9440080b9440c000000000000000000000000000000000000000000000000000000000000000000803f000000000000000088e85e2594e85e2594e85e2500000000000000001054221a000000000000000001010000d0b9f30d011a00000c000000b0040000160300008b010000090000005e1262090000000018f1e3050000000004000000ffffffff000000000000000000000000000000000000000000000000000000000000000000000000000000000000000000000000cd11158b00000000ffffffffffffffff0400000000000000ffffffff0000000000000000000000000000000022025b08000000006df163cd0000000004000000ffffffff0000000000000000000000000000000000000000000000000000000000000000000000000000000000000000000000004110158b00000000ffffffffffffffff0400000000000000ffffffff0000000000000000000000000020b44401000000a8966402031a0000d0facc0fd0fbcc0f0600000007000000010000000000000000000000000000000000000008000000000000010000000000e0c34400e0c3440d000000000000000000000000000000000000000000000000000000000000000000803f000000000000000098e85e25a4e85e25a4e85e2500000000000000001054221a000000000000000001010000d0b9f30d021a00000d000000140500005c030000ae01000000000000c6403408000000008af363b70000000004000000ffffffff0000000000000000000000000000000000000000000000000000000000000000000000000000000000000000000000006513158b00000000ffffffffffffffff0400000000000000ffffffff000000000000000000000000190000004a806309000000000cf363090000000004000000ffffffff000000000000000000000000000000000000000000000000000000000000000000000000000000000000000000000000d913158b00000000ffffffffffffffff0400000000000000ffffffff0000000000000000000000000020be4401000000a8966402041a00005087e21e1099e21e060000000700000001000000000000000000000000000000000000000800000000000001000000000020ce440020ce440e000000000000000000000000000000000000000000000000000000000000000000803f000000000000000088e45e2594e45e2594e45e2500000000000000001054221a000000000000000001010000d0b9f30d031a00000e000000780500009d030000cc010000000000006e8114080000000023f263b10000000004000000ffffffff000000000000000000000000000000000000000000000000000000000000000000000000000000000000000000000000fd12158b00000000ffffffffffffffff0400000000000000ffffffff00000000000000000000000019000000f29e630900000000b4ed63090000000004000000ffffffff000000000000000000000000000000000000000000000000000000000000000000000000000000000000000000000000710d158b00000000ffffffffffffffff0400000000000000ffffffff0000000000000000000000000020c84401000000a8966402051a000010cecc0f10cfcc0f060000000700000001000000000000000000000000000000000000000600000000000001000000000060d8440060d8440f000000000000000000000000000000000000000000000000000000000000000000803f000000000000000088e55e2594e55e2594e55e2500000000000000001054221a000000000000000001010000d0b9f30d041a00000f000000aa050000bb030000e00100000400000096bf600900000000d0ec63100000000004000000ffffffff000000000000000000000000000000000000000000000000000000000000000000000000000000000000000000000000950c158b00000000ffffffffffffffff0400000000000000ffffffff000000000000000000000000000000001a3fe5080000000050ec633c0000000004000000ffffffff000000000000000000000000000000000000000000000000000000000000000000000000000000000000000000000000090f158b00000000ffffffffffffffff0400000000000000ffffffff0000000000000000000000000020d24401000000</t>
  </si>
  <si>
    <t>#245|CarDef_Ferrari_F60_America|4348454154454E47494E45030000005094FB2A00000000E8170000a8966402061a000010cecc0fd0cecc0f000000000700000001000000000000000000000000000000000000000800000000000001000000000040aa440040aa4401000000000000000000000000000000000000000000000000000000000000000000803f000000000400000038e75e2544e75e2544e75e2500000000000000009054221a00000000000000000101000090b2a20dffffffff010000005e010000e60000007300000000000000261a4c09000000006189627e0000000004000000ffffffff0000000000000000000000000000000000000000000000000000000000000000000000000000000000000000000000004568148b00000000ffffffffffffffff0400000000000000ffffffff00000000000000000000000019000000aafb620900000000ec8862090000000004000000ffffffff000000000000000000000000000000000000000000000000000000000000000000000000000000000000000000000000b968148b00000000ffffffffffffffff0400000000000000ffffffff0000000000000000000000000040aa4400000000a8966402071a0000100ecd0fd00ecd0f000000000700000001000000000000000000000000000000000000000800000000000001000000000000b0440000b04402000000000000000000000000000000000000000000000000000000000000000000803f000000000400000078e75e2584e75e2584e75e2500000000000000009054221a00000000000000000101000090b2a20d061a000002000000c20100002701000096000000000000004ed82c09000000000a8b62780000000004000000ffffffff000000000000000000000000000000000000000000000000000000000000000000000000000000000000000000000000dd6b148b00000000ffffffffffffffff0400000000000000ffffffff00000000000000000000000019000000d2f9620900000000948a62090000000004000000ffffffff000000000000000000000000000000000000000000000000000000000000000000000000000000000000000000000000516a148b00000000ffffffffffffffff0400000000000000ffffffff0000000000000000000000000080ac4400000000a8966402081a00005087e21e1099e21e000000000700000001000000000000000000000000000000000000000800000000000001000000000040b2440040b24403000000000000000000000000000000000000000000000000000000000000000000803f000000000400000098e75e25a4e75e25a4e75e2500000000000000009054221a00000000000000000101000090b2a20d071a000003000000580200008b010000c800000000000000f6f61f0900000000b38562e10000000004000000ffffffff0000000000000000000000000000000000000000000000000000000000000000000000000000000000000000000000007565148b00000000ffffffffffffffff0400000000000000ffffffff000000000000000000000000190000007af66209000000003c8562090000000004000000ffffffff000000000000000000000000000000000000000000000000000000000000000000000000000000000000000000000000e965148b00000000ffffffffffffffff0400000000000000ffffffff00000000000000000000000000c0ae4401000000a8966402091a0000d0c3cc0f50c4cc0f000000000700000001000000000000000000000000000000000000000800000000000001000000000080b4440080b44404000000000000000000000000000000000000000000000000000000000000000000803f0000000002000000a8e75e25b4e75e25b4e75e2500000000000000009054221a00000000000000000101000090b2a20d081a000004000000bc020000cc010000e6000000050000001ee76209000000005884e2090000000004000000ffffffff0000000000000000000000000000000000000000000000000000000000000000000000000000000000000000000000000d67148b00000000ffffffffffffffff0400000001000000ffffffff00000000000000000000000000000000e2b4fe0900000000a08762eb0000000004000000ffffffff0000000000000000000000000000000000000000000000000000000000000000000000000000000000000000000000008167148b00000000ffffffffffffffff0400000000000000ffffffff0000000000000000000000000000b14401000000a89664020a1a000090c1cc0f10c2cc0f000000000700000001000000000000000000000000000000000000000600000000000001000000000060ba440060ba4405000000000000000000000000000000000000000000000000000000000000000000803f0000000002000000a8e85e25b4e85e25b4e85e2500000000000000009054221a00000000000000000101000090b2a20d091a000005000000200300001202000009010000000000008675d90900000000c58662d50000000004000000ffffffff000000000000000000000000000000000000000000000000000000000000000000000000000000000000000000000000a566148b00000000ffffffffffffffff0400000000000000ffffffff000000000000000000000000190000000af56209000000004c8662090000000004000000ffffffff0000000000000000000000000000000000000000000000000000000000000000000000000000000000000000000000001961148b00000000ffffffffffffffff0400000000000000ffffffff0000000000000000000000000040b34401000000a89664020b1a000050cbcc0fd0cbcc0f070000000700000001000000000000000000000000000000000000000800000000000001000000000020ba440020ba4406000000000000000000000000000000000000000000000000000000000000000000803f000000000200000058e85e2564e85e2564e85e2500000000000000009054221a00000000000000000101000090b2a20d0a1a000006000000b6030000710200003b010000000000002e928809000000006f81625a0000000004000000ffffffff0000000000000000000000000000000000000000000000000000000000000000000000000000000000000000000000003d60148b00000000ffffffffffffffff0400000000000000ffffffff00000000000000000000000019000000b2f3620900000000f48062090000000004000000ffffffff000000000000000000000000000000000000000000000000000000000000000000000000000000000000000000000000b160148b00000000ffffffffffffffff0400000000000000ffffffff00000000000000000000000000a0b54401000000a89664020c1a000010facc0f50facc0f000000000700000001000000000000000000000000000000000000000800000000000001000000000060bd440060bd4407000000000000000000000000000000000000000000000000000000000000000000803f000000000200000028e85e2534e85e2534e85e2500000000000000009054221a00000000000000000101000090b2a20d0b1a0000070000001a040000b7020000590100000000000056506b0800000000188362440000000004000000ffffffff000000000000000000000000000000000000000000000000000000000000000000000000000000000000000000000000d563148b00000000ffffffffffffffff0400000000000000ffffffff00000000000000000000000019000000daf16209000000009c8262090000000004000000ffffffff0000000000000000000000000000000000000000000000000000000000000000000000000000000000000000000000004962148b00000000ffffffffffffffff0400000000000000ffffffff00000000000000000000000000c0b84401000000a89664020d1a0000100ecd0f900ecd0f0000000007000000010000000000000000000000000000000000000008000000000000010000000000a0c04400a0c04408000000000000000000000000000000000000000000000000000000000000000000803f000000000100000018e95e2524e95e2524e95e2500000000000000009054221a00000000000000000101000090b2a20d0c1a000008000000b0040000160300008b01000005000000fede620900000000b8bde2090000000004000000ffffffff0000000000000000000000000000000000000000000000000000000000000000000000000000000000000000000000006d5d148b00000000ffffffffffffffff040000000e000000ffffffff00000000000000000000000000000000424e5a08000000000dbd62cd0000000004000000ffffffff000000000000000000000000000000000000000000000000000000000000000000000000000000000000000000000000e15d148b00000000ffffffffffffffff0400000000000000ffffffff00000000000000000000000000e0bb4401000000a89664020e1a0000d0c3cc0f10c4cc0f0700000007000000010000000000000000000000000000000000000008000000000000010000000000c0c34400c0c34409000000000000000000000000000000000000000000000000000000000000000000803f0000000001000000c8e85e25d4e85e25d4e85e2500000000000000009054221a00000000000000000101000090b2a20d0d1a000009000000140500005c030000ae01000000000000660f3508000000002abc62b70000000004000000ffffffff000000000000000000000000000000000000000000000000000000000000000000000000000000000000000000000000055f148b00000000ffffffffffffffff0400000000000000ffffffff00000000000000000000000019000000eacc620900000000acbf62090000000004000000ffffffff000000000000000000000000000000000000000000000000000000000000000000000000000000000000000000000000795f148b00000000ffffffffffffffff0400000000000000ffffffff0000000000000000000000000000bf4401000000a89664020f1a000010cecc0f90cecc0f0700000007000000010000000000000000000000000000000000000006000000000000010000000000e0c94400e0c9440a000000000000000000000000000000000000000000000000000000000000000000803f000000000100000068e85e2574e85e2574e85e2500000000000000009054221a00000000000000000101000090b2a20d0e1a00000a000000780500009d030000cc010000000000008ecd150800000000c3be62b10000000004000000ffffffff0000000000000000000000000000000000000000000000000000000000000000000000000000000000000000000000009d5e148b00000000ffffffffffffffff0400000000000000ffffffff0000000000000000000000001900000012cd62090000000054be62090000000004000000ffffffff0000000000000000000000000000000000000000000000000000000000000000000000000000000000000000000000001159148b00000000ffffffffffffffff0400000000000000ffffffff0000000000000000000000000020c24401000000a8966402101a0000100ecd0f100fcd0f070000000700000001000000000000000000000000000000000000000800000000000001000000000040cb440040cb440b000000000000000000000000000000000000000000000000000000000000000000803f000000000100000078e85e2584e85e2584e85e2500000000000000009054221a00000000000000000101000090b2a20d0f1a00000b0000000e06000001040000fe01000000000000362ac708000000007db962260000000004000000ffffffff0000000000000000000000000000000000000000000000000000000000000000000000000000000000000000000000003558148b00000000ffffffffffffffff0400000000000000ffffffff00000000000000000000000019000000bacb620900000000fcb862090000000004000000ffffffff000000000000000000000000000000000000000000000000000000000000000000000000000000000000000000000000a958148b00000000ffffffffffffffff0400000000000000ffffffff0000000000000000000000000060c54401000000a8966402111a000050f7cc0f90f7cc0f000000000700000001000000000000000000000000000000000000000800000000000001000000000040d2440040d2440c000000000000000000000000000000000000000000000000000000000000000000803f000000000000000078e95e2584e95e2584e95e2500000000000000009054221a00000000000000000101000090b2a20d101a00000c000000720600004204000021020000090000005e3867090000000018bbe2260000000004000000ffffffff000000000000000000000000000000000000000000000000000000000000000000000000000000000000000000000000cd5b148b00000000ffffffffffffffff0400000000000000ffffffff0000000000000000000000000000000022e8a708000000006abb62200000000004000000ffffffff000000000000000000000000000000000000000000000000000000000000000000000000000000000000000000000000415a148b00000000ffffffffffffffff0400000000000000ffffffff0000000000000000000000000020cc4401000000a8966402121a00005087e21e5097e21e000000000700000001000000000000000000000000000000000000000800000000000001000000000040d9440040d9440d000000000000000000000000000000000000000000000000000000000000000000803f000000000000000088e95e2594e95e2594e95e2500000000000000009054221a00000000000000000101000090b2a20d111a00000d00000008070000a60400005302000000000000c6c69608000000008fb562a90000000004000000ffffffff0000000000000000000000000000000000000000000000000000000000000000000000000000000000000000000000006555148b00000000ffffffffffffffff0400000000000000ffffffff000000000000000000000000190000004ac66209000000000cb562090000000004000000ffffffff000000000000000000000000000000000000000000000000000000000000000000000000000000000000000000000000d955148b00000000ffffffffffffffff0400000000000000ffffffff00000000000000000000000000e0d24401000000a8966402131a00005011cd0f9011cd0f070000000700000001000000000000000000000000000000000000000800000000000001000000000020e0440020e0440e000000000000000000000000000000000000000000000000000000000000000000803f0000000000000000e8e55e25f4e55e25f4e55e2500000000000000009054221a00000000000000000101000090b2a20d121a00000e0000006c070000e704000071020000000000006e87710b0000000038b462930000000004000000ffffffff000000000000000000000000000000000000000000000000000000000000000000000000000000000000000000000000fd54148b00000000ffffffffffffffff0400000000000000ffffffff00000000000000000000000019000000f2c4620900000000b4b762090000000004000000ffffffff0000000000000000000000000000000000000000000000000000000000000000000000000000000000000000000000007157148b00000000ffffffffffffffff0400000000000000ffffffff00000000000000000000000000a0d94401000000a8966402141a0000d00bcd0f100ccd0f070000000700000001000000000000000000000000000000000000000600000000000001000000000000e7440000e7440f000000000000000000000000000000000000000000000000000000000000000000803f0000000000000000f8e55e2504e65e2504e65e2500000000000000009054221a00000000000000000101000090b2a20d131a00000f000000d007000028050000940200000400000096e5610900000000d0b662100000000004000000ffffffff0000000000000000000000000000000000000000000000000000000000000000000000000000000000000000000000009556148b00000000ffffffffffffffff0400000000000000ffffffff000000000000000000000000000000001a45500b000000004db6629d0000000004000000ffffffff0000000000000000000000000000000000000000000000000000000000000000000000000000000000000000000000000951148b00000000ffffffffffffffff0400000000000000ffffffff0000000000000000000000000040e04401000000</t>
  </si>
  <si>
    <t>#246|CarDef_Zeus_Twelve_Sigma|4348454154454E47494E450300000050B3FB2A00000000E8170000a8966402151a000050cbcc0f90cbcc0f000000000700000001000000000000000000000000000000000000000800000000000001000000000060be440060be4401000000000000000000000000000000000000000000000000000000000000000000803f0000000004000000d8e85e25e4e85e25e4e85e2500000000000000005054221a00000000000000000101000090a1c90fffffffff010000005e010000e60000007300000000000000263d4c090000000061ae627e0000000004000000ffffffff0000000000000000000000000000000000000000000000000000000000000000000000000000000000000000000000004549148b00000000ffffffffffffffff0400000000000000ffffffff00000000000000000000000019000000aada620900000000eca962090000000004000000ffffffff000000000000000000000000000000000000000000000000000000000000000000000000000000000000000000000000b949148b00000000ffffffffffffffff0400000000000000ffffffff0000000000000000000000000060be4400000000a8966402161a0000d0facc0f10fbcc0f0000000007000000010000000000000000000000000000000000000008000000000000010000000000e0c34400e0c34402000000000000000000000000000000000000000000000000000000000000000000803f000000000400000008e95e2514e95e2514e95e2500000000000000005054221a00000000000000000101000090a1c90f151a000002000000c20100002701000096000000000000004efb2c09000000000aa862780000000004000000ffffffff000000000000000000000000000000000000000000000000000000000000000000000000000000000000000000000000dd48148b00000000ffffffffffffffff0400000000000000ffffffff00000000000000000000000019000000d2d862090000000094ab62090000000004000000ffffffff000000000000000000000000000000000000000000000000000000000000000000000000000000000000000000000000514b148b00000000ffffffffffffffff0400000000000000ffffffff0000000000000000000000000000c04400000000a8966402171a00005087e21e5080e21e000000000700000001000000000000000000000000000000000000000800000000000001000000000080c5440080c54403000000000000000000000000000000000000000000000000000000000000000000803f000000000400000038e85e2544e85e2544e85e2500000000000000005054221a00000000000000000101000090a1c90f161a000003000000580200008b010000c800000000000000f6d91f0900000000b3aa62e10000000004000000ffffffff000000000000000000000000000000000000000000000000000000000000000000000000000000000000000000000000754a148b00000000ffffffffffffffff0400000000000000ffffffff000000000000000000000000190000007ad96209000000003caa62090000000004000000ffffffff000000000000000000000000000000000000000000000000000000000000000000000000000000000000000000000000e94a148b00000000ffffffffffffffff0400000000000000ffffffff00000000000000000000000000a0c14401000000a8966402181a0000d00bcd0f900ccd0f000000000700000001000000000000000000000000000000000000000800000000000001000000000020c7440020c74404000000000000000000000000000000000000000000000000000000000000000000803f000000000200000048e85e2554e85e2554e85e2500000000000000005054221a00000000000000000101000090a1c90f171a000004000000bc020000cc010000e6000000050000001ece62090000000058a5a2090000000004000000ffffffff0000000000000000000000000000000000000000000000000000000000000000000000000000000000000000000000000d44148b00000000ffffffffffffffff0400000001000000ffffffff00000000000000000000000000000000e297fe0900000000a0a462eb0000000004000000ffffffff0000000000000000000000000000000000000000000000000000000000000000000000000000000000000000000000008144148b00000000ffffffffffffffff0400000000000000ffffffff0000000000000000000000000040c34401000000a8966402191a00005087e21e9087e21e0000000007000000010000000000000000000000000000000000000006000000000000010000000000c0cc4400c0cc4405000000000000000000000000000000000000000000000000000000000000000000803f000000000200000098e95e25a4e95e25a4e95e2500000000000000005054221a00000000000000000101000090a1c90f181a000005000000200300001202000009010000000000008654d90900000000c5a762d50000000004000000ffffffff000000000000000000000000000000000000000000000000000000000000000000000000000000000000000000000000a547148b00000000ffffffffffffffff0400000000000000ffffffff000000000000000000000000190000000ad46209000000004ca762090000000004000000ffffffff0000000000000000000000000000000000000000000000000000000000000000000000000000000000000000000000001946148b00000000ffffffffffffffff0400000000000000ffffffff00000000000000000000000000e0c44401000000a89664021a1a00005005cd0f1006cd0f0700000007000000010000000000000000000000000000000000000008000000000000010000000000a0cb4400a0cb4406000000000000000000000000000000000000000000000000000000000000000000803f0000000002000000a8e95e25b4e95e25b4e95e2500000000000000005054221a00000000000000000101000090a1c90f191a000006000000b6030000710200003b010000000000002eb58809000000006fa6625a0000000004000000ffffffff0000000000000000000000000000000000000000000000000000000000000000000000000000000000000000000000003d41148b00000000ffffffffffffffff0400000000000000ffffffff00000000000000000000000019000000b2d2620900000000f4a162090000000004000000ffffffff000000000000000000000000000000000000000000000000000000000000000000000000000000000000000000000000b141148b00000000ffffffffffffffff0400000000000000ffffffff00000000000000000000000000a0c64401000000a89664021b1a00005005cd0fd005cd0f0700000007000000010000000000000000000000000000000000000008000000000000010000000000e0cd4400e0cd4407000000000000000000000000000000000000000000000000000000000000000000803f0000000002000000c8e95e25d4e95e25d4e95e2500000000000000005054221a00000000000000000101000090a1c90f1a1a0000070000001a040000b7020000590100000000000056736b080000000018a062440000000004000000ffffffff000000000000000000000000000000000000000000000000000000000000000000000000000000000000000000000000d540148b00000000ffffffffffffffff0400000000000000ffffffff00000000000000000000000019000000dad06209000000009ca362090000000004000000ffffffff0000000000000000000000000000000000000000000000000000000000000000000000000000000000000000000000004943148b00000000ffffffffffffffff0400000000000000ffffffff00000000000000000000000000e0c84401000000a89664021c1a0000d0c3cc0f50c4cc0f000000000700000001000000000000000000000000000000000000000800000000000001000000000040d0440040d04408000000000000000000000000000000000000000000000000000000000000000000803f0000000001000000d8e95e25e4e95e25e4e95e2500000000000000005054221a00000000000000000101000090a1c90f1b1a000008000000b0040000160300008b01000005000000fec9620900000000b8a2a2090000000004000000ffffffff0000000000000000000000000000000000000000000000000000000000000000000000000000000000000000000000006d42148b00000000ffffffffffffffff040000000e000000ffffffff0000000000000000000000000000000042515a08000000000da262cd0000000004000000ffffffff000000000000000000000000000000000000000000000000000000000000000000000000000000000000000000000000e142148b00000000ffffffffffffffff0400000000000000ffffffff0000000000000000000000000020cb4401000000a89664021d1a000010ffcc0f1000cd0f000000000700000001000000000000000000000000000000000000000800000000000001000000000080d2440080d24409000000000000000000000000000000000000000000000000000000000000000000803f000000000100000008ea5e2514ea5e2514ea5e2500000000000000005054221a00000000000000000101000090a1c90f1c1a000009000000140500005c030000ae01000000000000666e3508000000002add62b70000000004000000ffffffff000000000000000000000000000000000000000000000000000000000000000000000000000000000000000000000000053c148b00000000ffffffffffffffff0400000000000000ffffffff00000000000000000000000019000000eaaf620900000000acdc62090000000004000000ffffffff000000000000000000000000000000000000000000000000000000000000000000000000000000000000000000000000793c148b00000000ffffffffffffffff0400000000000000ffffffff0000000000000000000000000060cd4401000000a89664021e1a00005005cd0f5006cd0f0700000007000000010000000000000000000000000000000000000006000000000000010000000000e0d74400e0d7440a000000000000000000000000000000000000000000000000000000000000000000803f000000000100000018ea5e2524ea5e2524ea5e2500000000000000005054221a00000000000000000101000090a1c90f1d1a00000a000000780500009d030000cc010000000000008eac150800000000c3df62b10000000004000000ffffffff0000000000000000000000000000000000000000000000000000000000000000000000000000000000000000000000009d3f148b00000000ffffffffffffffff0400000000000000ffffffff0000000000000000000000001900000012ac62090000000054df62090000000004000000ffffffff000000000000000000000000000000000000000000000000000000000000000000000000000000000000000000000000113e148b00000000ffffffffffffffff0400000000000000ffffffff00000000000000000000000000a0cf4401000000a89664021f1a000050cbcc0fd0cbcc0f070000000700000001000000000000000000000000000000000000000800000000000001000000000040d8440040d8440b000000000000000000000000000000000000000000000000000000000000000000803f000000000100000058e95e2564e95e2564e95e2500000000000000005054221a00000000000000000101000090a1c90f1e1a00000b0000000e06000001040000fe01000000000000364dc708000000007dde62260000000004000000ffffffff0000000000000000000000000000000000000000000000000000000000000000000000000000000000000000000000003539148b00000000ffffffffffffffff0400000000000000ffffffff00000000000000000000000019000000baaa620900000000fcd962090000000004000000ffffffff000000000000000000000000000000000000000000000000000000000000000000000000000000000000000000000000a939148b00000000ffffffffffffffff0400000000000000ffffffff0000000000000000000000000000d24401000000a8966402201a000010facc0f90facc0f0000000007000000010000000000000000000000000000000000000008000000000000010000000000c0dd4400c0dd440c000000000000000000000000000000000000000000000000000000000000000000803f000000000000000068e95e2574e95e2574e95e2500000000000000005054221a00000000000000000101000090a1c90f1f1a00000c000000720600004204000021020000090000005e3361090000000018d8a2150000000004000000ffffffff000000000000000000000000000000000000000000000000000000000000000000000000000000000000000000000000cd38148b00000000ffffffffffffffff0400000000000000ffffffff00000000000000000000000000000000228ba708000000006ad862200000000004000000ffffffff000000000000000000000000000000000000000000000000000000000000000000000000000000000000000000000000413b148b00000000ffffffffffffffff0400000000000000ffffffff0000000000000000000000000040d74401000000a8966402211a000010cecc0f50cecc0f000000000700000001000000000000000000000000000000000000000800000000000001000000000020e3440020e3440d000000000000000000000000000000000000000000000000000000000000000000803f000000000000000098ea5e25a4ea5e25a4ea5e2500000000000000005054221a00000000000000000101000090a1c90f201a00000d00000008070000a60400005302000000000000c6a99608000000008fda62a90000000004000000ffffffff000000000000000000000000000000000000000000000000000000000000000000000000000000000000000000000000653a148b00000000ffffffffffffffff0400000000000000ffffffff000000000000000000000000190000004aa96209000000000cda62090000000004000000ffffffff000000000000000000000000000000000000000000000000000000000000000000000000000000000000000000000000d93a148b00000000ffffffffffffffff0400000000000000ffffffff0000000000000000000000000080dc4401000000a8966402221a000010c9cc0f90c9cc0f060000000700000001000000000000000000000000000000000000000800000000000001000000000080e8440080e8440e000000000000000000000000000000000000000000000000000000000000000000803f000000000000000008e65e2514e65e2514e65e2500000000000000005054221a00000000000000000101000090a1c90f211a00000e0000006c070000e704000071020000000000006ee6710b0000000038d562930000000004000000ffffffff000000000000000000000000000000000000000000000000000000000000000000000000000000000000000000000000fd35148b00000000ffffffffffffffff0400000000000000ffffffff00000000000000000000000019000000f2a7620900000000b4d462090000000004000000ffffffff0000000000000000000000000000000000000000000000000000000000000000000000000000000000000000000000007134148b00000000ffffffffffffffff0400000000000000ffffffff00000000000000000000000000c0e14401000000a8966402231a000050f7cc0fd0f7cc0f0700000007000000010000000000000000000000000000000000000006000000000000010000000000c0ed4400c0ed440f000000000000000000000000000000000000000000000000000000000000000000803f000000000000000028e65e2534e65e2534e65e2500000000000000005054221a00000000000000000101000090a1c90f221a00000f000000d00700002805000094020000040000009684610900000000d0d762100000000004000000ffffffff0000000000000000000000000000000000000000000000000000000000000000000000000000000000000000000000009537148b00000000ffffffffffffffff0400000000000000ffffffff000000000000000000000000000000001a24500b000000004dd7629d0000000004000000ffffffff0000000000000000000000000000000000000000000000000000000000000000000000000000000000000000000000000936148b00000000ffffffffffffffff0400000000000000ffffffff00000000000000000000000000e0e64401000000</t>
  </si>
  <si>
    <t>#247|CarDef_Porsche_Panamera_Sport_Turismo|4348454154454E47494E45030000005056FB2A00000000E8170000a8966402241a000010ffcc0f90ffcc0f0000000007000000010000000000000000000000000000000000000008000000000000010000000000209e4400209e4401000000000000000000000000000000000000000000000000000000000000000000803f000000000400000048e95e2554e95e2554e95e250000000000000000d05e221a0000000000000000010100005009f40dffffffff01000000fa000000a5000000550000000000000026986d0900000000604b62740000000004000000ffffffff00000000000000000000000000000000000000000000000000000000000000000000000000000000000000000000000045aa148b00000000ffffffffffffffff0400000000000000ffffffff00000000000000000000000019000000aa39620900000000ec4a62090000000004000000ffffffff000000000000000000000000000000000000000000000000000000000000000000000000000000000000000000000000b9aa148b00000000ffffffffffffffff0400000000000000ffffffff00000000000000000000000000209e4400000000a8966402251a000010f6cc0f90f6cc0f000000000700000001000000000000000000000000000000000000000800000000000001000000000060a3440060a34402000000000000000000000000000000000000000000000000000000000000000000803f0000000004000000e8e95e25f4e95e25f4e95e250000000000000000d05e221a0000000000000000010100005009f40d241a000002000000fa000000a500000055000000000000004e966d0900000000084562740000000004000000ffffffff000000000000000000000000000000000000000000000000000000000000000000000000000000000000000000000000dda5148b00000000ffffffffffffffff0400000000000000ffffffff00000000000000000000000019000000d237620900000000944462090000000004000000ffffffff00000000000000000000000000000000000000000000000000000000000000000000000000000000000000000000000051a4148b00000000ffffffffffffffff0400000000000000ffffffff0000000000000000000000000020a04400000000a8966402261a000010cecc0f10cfcc0f000000000700000001000000000000000000000000000000000000000800000000000001000000000060a5440060a54403000000000000000000000000000000000000000000000000000000000000000000803f000000000400000028e95e2534e95e2534e95e250000000000000000d05e221a0000000000000000010100005009f40d251a0000030000002c010000c80000006400000000000000f6747d0900000000b04762f30000000004000000ffffffff00000000000000000000000000000000000000000000000000000000000000000000000000000000000000000000000075a7148b00000000ffffffffffffffff0400000000000000ffffffff000000000000000000000000190000007a346209000000003c4762090000000004000000ffffffff000000000000000000000000000000000000000000000000000000000000000000000000000000000000000000000000e9a7148b00000000ffffffffffffffff0400000000000000ffffffff0000000000000000000000000020a24401000000a8966402271a000010c9cc0f90c9cc0f000000000700000001000000000000000000000000000000000000000800000000000001000000000060a7440060a74404000000000000000000000000000000000000000000000000000000000000000000803f000000000200000038e95e2544e95e2544e95e250000000000000000d05e221a0000000000000000010100005009f40d261a0000040000002c010000c800000064000000050000001e2d6209000000005846a2090000000004000000ffffffff0000000000000000000000000000000000000000000000000000000000000000000000000000000000000000000000000da1148b00000000ffffffffffffffff0400000001000000ffffffff00000000000000000000000000000000e2727d0900000000a44162f30000000004000000ffffffff00000000000000000000000000000000000000000000000000000000000000000000000000000000000000000000000081a1148b00000000ffffffffffffffff0400000000000000ffffffff0000000000000000000000000020a44401000000a8966402281a000090c1cc0fd0c1cc0f0000000007000000010000000000000000000000000000000000000006000000000000010000000000c0ac4400c0ac4405000000000000000000000000000000000000000000000000000000000000000000803f000000000200000028ea5e2534ea5e2534ea5e250000000000000000d05e221a0000000000000000010100005009f40d271a0000050000005e010000e6000000730000000000000086d34c0900000000c140627e0000000004000000ffffffff000000000000000000000000000000000000000000000000000000000000000000000000000000000000000000000000a5a0148b00000000ffffffffffffffff0400000000000000ffffffff000000000000000000000000190000000a336209000000004c4062090000000004000000ffffffff00000000000000000000000000000000000000000000000000000000000000000000000000000000000000000000000019a3148b00000000ffffffffffffffff0400000000000000ffffffff0000000000000000000000000020a64401000000a8966402291a000010c9cc0f50c9cc0f000000000700000001000000000000000000000000000000000000000800000000000001000000000020ac440020ac4406000000000000000000000000000000000000000000000000000000000000000000803f000000000200000058ea5e2564ea5e2564ea5e250000000000000000d05e221a0000000000000000010100005009f40d281a0000060000005e010000e600000073000000000000002ed04c09000000006943627e0000000004000000ffffffff0000000000000000000000000000000000000000000000000000000000000000000000000000000000000000000000003da2148b00000000ffffffffffffffff0400000000000000ffffffff00000000000000000000000019000000b231620900000000f44262090000000004000000ffffffff000000000000000000000000000000000000000000000000000000000000000000000000000000000000000000000000b1a2148b00000000ffffffffffffffff0400000000000000ffffffff00000000000000000000000000e0a74401000000a89664022a1a0000d001cd0f1002cd0f0700000007000000010000000000000000000000000000000000000008000000000000010000000000c0ae4400c0ae4407000000000000000000000000000000000000000000000000000000000000000000803f000000000200000068ea5e2574ea5e2574ea5e250000000000000000d05e221a0000000000000000010100005009f40d291a00000700000090010000090100008200000000000000568e5c0900000000117d62fd0000000004000000ffffffff000000000000000000000000000000000000000000000000000000000000000000000000000000000000000000000000d59d148b00000000ffffffffffffffff0400000000000000ffffffff00000000000000000000000019000000da0f6209000000009c7c62090000000004000000ffffffff000000000000000000000000000000000000000000000000000000000000000000000000000000000000000000000000499c148b00000000ffffffffffffffff0400000000000000ffffffff0000000000000000000000000080aa4401000000a89664022b1a00005087e21e5097e21e000000000700000001000000000000000000000000000000000000000800000000000001000000000080b1440080b14408000000000000000000000000000000000000000000000000000000000000000000803f0000000001000000f8ea5e2504eb5e2504eb5e250000000000000000d05e221a0000000000000000010100005009f40d2a1a00000800000090010000090100008200000005000000fe14620900000000b87fa2090000000004000000ffffffff0000000000000000000000000000000000000000000000000000000000000000000000000000000000000000000000006d9f148b00000000ffffffffffffffff040000000e000000ffffffff00000000000000000000000000000000428c5c0900000000057f62fd0000000004000000ffffffff000000000000000000000000000000000000000000000000000000000000000000000000000000000000000000000000e19f148b00000000ffffffffffffffff0400000000000000ffffffff0000000000000000000000000020ad4401000000a89664022c1a00001009cd0f9009cd0f000000000700000001000000000000000000000000000000000000000800000000000001000000000020b4440020b44409000000000000000000000000000000000000000000000000000000000000000000803f0000000001000000d8ea5e25e4ea5e25e4ea5e250000000000000000d05e221a0000000000000000010100005009f40d2b1a000009000000c2010000270100009600000000000000662d2c0900000000227e62780000000004000000ffffffff0000000000000000000000000000000000000000000000000000000000000000000000000000000000000000000000000599148b00000000ffffffffffffffff0400000000000000ffffffff00000000000000000000000019000000ea0a620900000000ac7962090000000004000000ffffffff0000000000000000000000000000000000000000000000000000000000000000000000000000000000000000000000007999148b00000000ffffffffffffffff0400000000000000ffffffff00000000000000000000000000c0af4401000000a89664022d1a000010f6cc0fd0f6cc0f060000000700000001000000000000000000000000000000000000000600000000000001000000000080b9440080b9440a000000000000000000000000000000000000000000000000000000000000000000803f000000000100000038ea5e2544ea5e2544ea5e250000000000000000d05e221a0000000000000000010100005009f40d2c1a00000a000000c20100002701000096000000000000008e2b2c0900000000ca7862780000000004000000ffffffff0000000000000000000000000000000000000000000000000000000000000000000000000000000000000000000000009d98148b00000000ffffffffffffffff0400000000000000ffffffff00000000000000000000000019000000120b620900000000547862090000000004000000ffffffff000000000000000000000000000000000000000000000000000000000000000000000000000000000000000000000000119b148b00000000ffffffffffffffff0400000000000000ffffffff0000000000000000000000000060b24401000000a89664022e1a000050f7cc0f90f7cc0f0600000007000000010000000000000000000000000000000000000008000000000000010000000000c0ba4400c0ba440b000000000000000000000000000000000000000000000000000000000000000000803f000000000100000078ea5e2584ea5e2584ea5e250000000000000000d05e221a0000000000000000010100005009f40d2d1a00000b000000f40100004a010000a50000000000000036c83f0900000000727b62e70000000004000000ffffffff000000000000000000000000000000000000000000000000000000000000000000000000000000000000000000000000359a148b00000000ffffffffffffffff0400000000000000ffffffff00000000000000000000000019000000ba09620900000000fc7a62090000000004000000ffffffff000000000000000000000000000000000000000000000000000000000000000000000000000000000000000000000000a99a148b00000000ffffffffffffffff0400000000000000ffffffff0000000000000000000000000040b54401000000a89664022f1a0000100ecd0f500ecd0f0600000007000000010000000000000000000000000000000000000008000000000000010000000000a0c04400a0c0440c000000000000000000000000000000000000000000000000000000000000000000803f0000000000000000e8ea5e25f4ea5e25f4ea5e250000000000000000d05e221a0000000000000000010100005009f40d2e1a00000c000000f40100004a010000a5000000090000005e7e6209000000001875a20a0000000004000000ffffffff000000000000000000000000000000000000000000000000000000000000000000000000000000000000000000000000cd95148b00000000ffffffffffffffff0400000000000000ffffffff0000000000000000000000000000000022c63f0900000000667562e70000000004000000ffffffff0000000000000000000000000000000000000000000000000000000000000000000000000000000000000000000000004194148b00000000ffffffffffffffff0400000000000000ffffffff0000000000000000000000000000bb4401000000a8966402301a000010facc0f90facc0f070000000700000001000000000000000000000000000000000000000800000000000001000000000080c6440080c6440d000000000000000000000000000000000000000000000000000000000000000000803f000000000000000088ea5e2594ea5e2594ea5e250000000000000000d05e221a0000000000000000010100005009f40d2f1a00000d000000260200006d010000b400000000000000c6640f0900000000837762620000000004000000ffffffff0000000000000000000000000000000000000000000000000000000000000000000000000000000000000000000000006597148b00000000ffffffffffffffff0400000000000000ffffffff000000000000000000000000190000004a046209000000000c7762090000000004000000ffffffff000000000000000000000000000000000000000000000000000000000000000000000000000000000000000000000000d997148b00000000ffffffffffffffff0400000000000000ffffffff00000000000000000000000000c0c04401000000a8966402311a0000d0facc0f50fccc0f070000000700000001000000000000000000000000000000000000000800000000000001000000000080cc440080cc440e000000000000000000000000000000000000000000000000000000000000000000803f000000000000000038e65e2544e65e2544e65e250000000000000000d05e221a0000000000000000010100005009f40d301a00000e000000260200006d010000b4000000000000006e650f09000000002b7662620000000004000000ffffffff000000000000000000000000000000000000000000000000000000000000000000000000000000000000000000000000fd96148b00000000ffffffffffffffff0400000000000000ffffffff00000000000000000000000019000000f202620900000000b47162090000000004000000ffffffff0000000000000000000000000000000000000000000000000000000000000000000000000000000000000000000000007191148b00000000ffffffffffffffff0400000000000000ffffffff0000000000000000000000000080c64401000000a8966402321a000050cbcc0f90cbcc0f060000000700000001000000000000000000000000000000000000000600000000000001000000000020d2440020d2440f000000000000000000000000000000000000000000000000000000000000000000803f000000000000000088e75e2594e75e2594e75e250000000000000000d05e221a0000000000000000010100005009f40d311a00000f000000580200008b010000c8000000040000009623610900000000d07062100000000004000000ffffffff0000000000000000000000000000000000000000000000000000000000000000000000000000000000000000000000009590148b00000000ffffffffffffffff0400000000000000ffffffff000000000000000000000000000000001a031f09000000005f7062e10000000004000000ffffffff0000000000000000000000000000000000000000000000000000000000000000000000000000000000000000000000000993148b00000000ffffffffffffffff0400000000000000ffffffff0000000000000000000000000000cc4401000000</t>
  </si>
  <si>
    <t>Engine Box 3</t>
  </si>
  <si>
    <t>BMW i8 Coupe</t>
  </si>
  <si>
    <t>Porsche Panamera Sport Turismo</t>
  </si>
  <si>
    <t>Ferrari F60 America</t>
  </si>
  <si>
    <t>Zeus Twelve Sigma</t>
  </si>
  <si>
    <t>v4.1.0</t>
  </si>
  <si>
    <r>
      <rPr>
        <b/>
        <sz val="9"/>
        <color theme="4" tint="-0.249977111117893"/>
        <rFont val="Calibri"/>
        <family val="2"/>
      </rPr>
      <t>©</t>
    </r>
    <r>
      <rPr>
        <b/>
        <i/>
        <sz val="9"/>
        <color theme="4" tint="-0.249977111117893"/>
        <rFont val="Calibri"/>
        <family val="2"/>
        <scheme val="minor"/>
      </rPr>
      <t xml:space="preserve"> 2019 Rookie Vee</t>
    </r>
    <r>
      <rPr>
        <b/>
        <sz val="9"/>
        <color theme="4" tint="-0.249977111117893"/>
        <rFont val="Calibri"/>
        <family val="2"/>
      </rPr>
      <t>™</t>
    </r>
    <r>
      <rPr>
        <b/>
        <i/>
        <sz val="9"/>
        <color theme="4" tint="-0.249977111117893"/>
        <rFont val="Calibri"/>
        <family val="2"/>
        <scheme val="minor"/>
      </rPr>
      <t xml:space="preserve"> Bytes, LLC</t>
    </r>
  </si>
  <si>
    <t>EventDef_Sub_01_Reverse_Hotstart</t>
  </si>
  <si>
    <t>EventDef_Sub_02_Reverse_Hotstart</t>
  </si>
  <si>
    <t>EventDef_Nev_Sprint_01</t>
  </si>
  <si>
    <t>EventDef_Nev_Sprint_02</t>
  </si>
  <si>
    <t>EventDef_Nev_Sprint_03</t>
  </si>
  <si>
    <t>EventDef_Nev_Sprint_Reverse_01</t>
  </si>
  <si>
    <t>EventDef_Nev_Sprint_Reverse_02</t>
  </si>
  <si>
    <t>EventDef_Nev_Sprint_Reverse_03</t>
  </si>
  <si>
    <t>EventDef_Nev_F1</t>
  </si>
  <si>
    <t>EventDef_Nev_Reverse_F1</t>
  </si>
  <si>
    <t>EventDef_Alp_Sprint_01</t>
  </si>
  <si>
    <t>EventDef_Alp_Sprint_02</t>
  </si>
  <si>
    <t>EventDef_Alp_Sprint_03</t>
  </si>
  <si>
    <t>EventDef_Alp_Sprint_Reverse_01</t>
  </si>
  <si>
    <t>EventDef_Alp_Sprint_Reverse_02</t>
  </si>
  <si>
    <t>EventDef_Alp_Sprint_Reverse_03</t>
  </si>
  <si>
    <t>EventDef_Alp_F1</t>
  </si>
  <si>
    <t>EventDef_Alp_Reverse_F1</t>
  </si>
  <si>
    <t>EventDef_Bcn_Sprint_01</t>
  </si>
  <si>
    <t>EventDef_Bcn_Sprint_02</t>
  </si>
  <si>
    <t>EventDef_Bcn_Sprint_03</t>
  </si>
  <si>
    <t>EventDef_Bcn_Sprint_Reverse_01</t>
  </si>
  <si>
    <t>EventDef_Bcn_Sprint_Reverse_02</t>
  </si>
  <si>
    <t>EventDef_Bcn_Sprint_Reverse_03</t>
  </si>
  <si>
    <t>EventDef_Bcn_F1</t>
  </si>
  <si>
    <t>EventDef_Bcn_Reverse_F1</t>
  </si>
  <si>
    <t>EventDef_Gui_Sprint_01</t>
  </si>
  <si>
    <t>EventDef_Gui_Sprint_02</t>
  </si>
  <si>
    <t>EventDef_Gui_Sprint_03</t>
  </si>
  <si>
    <t>EventDef_Gui_Sprint_Reverse_01</t>
  </si>
  <si>
    <t>EventDef_Gui_Sprint_Reverse_02</t>
  </si>
  <si>
    <t>EventDef_Gui_Sprint_Reverse_03</t>
  </si>
  <si>
    <t>EventDef_Gui_F1</t>
  </si>
  <si>
    <t>EventDef_Gui_Reverse_F1</t>
  </si>
  <si>
    <t>EventDef_Ice_Sprint_01</t>
  </si>
  <si>
    <t>EventDef_Ice_Sprint_02</t>
  </si>
  <si>
    <t>EventDef_Ice_Sprint_03</t>
  </si>
  <si>
    <t>EventDef_Ice_Sprint_Reverse_01</t>
  </si>
  <si>
    <t>EventDef_Ice_Sprint_Reverse_02</t>
  </si>
  <si>
    <t>EventDef_Ice_Sprint_Reverse_03</t>
  </si>
  <si>
    <t>EventDef_Lon_Sprint_01</t>
  </si>
  <si>
    <t>EventDef_Lon_Sprint_02</t>
  </si>
  <si>
    <t>EventDef_Lon_Sprint_03</t>
  </si>
  <si>
    <t>EventDef_Lon_Sprint_04</t>
  </si>
  <si>
    <t>EventDef_Lon_Sprint_05</t>
  </si>
  <si>
    <t>EventDef_Lon_Sprint_06</t>
  </si>
  <si>
    <t>EventDef_Tok_Sprint_01</t>
  </si>
  <si>
    <t>EventDef_Tok_Sprint_02</t>
  </si>
  <si>
    <t>EventDef_Tok_Sprint_03</t>
  </si>
  <si>
    <t>EventDef_Tok_Sprint_Reverse_01</t>
  </si>
  <si>
    <t>EventDef_Tok_Sprint_Reverse_02</t>
  </si>
  <si>
    <t>EventDef_Tok_Sprint_Reverse_03</t>
  </si>
  <si>
    <t>EventDef_Ven_Sprint_01</t>
  </si>
  <si>
    <t>EventDef_Ven_Sprint_02</t>
  </si>
  <si>
    <t>EventDef_Ven_Sprint_03</t>
  </si>
  <si>
    <t>EventDef_Ven_Sprint_Reverse_01</t>
  </si>
  <si>
    <t>EventDef_Ven_Sprint_Reverse_02</t>
  </si>
  <si>
    <t>EventDef_Ven_Sprint_Reverse_03</t>
  </si>
  <si>
    <t>EventDef_Ven_F1</t>
  </si>
  <si>
    <t>EventDef_Ven_Reverse_F1</t>
  </si>
  <si>
    <t>EventDef_Mon_Sprint_01</t>
  </si>
  <si>
    <t>EventDef_Mon_Sprint_02</t>
  </si>
  <si>
    <t>EventDef_Mon_Sprint_03</t>
  </si>
  <si>
    <t>EventDef_Mon_Sprint_Reverse_01</t>
  </si>
  <si>
    <t>EventDef_Mon_Sprint_Reverse_02</t>
  </si>
  <si>
    <t>EventDef_Mon_Sprint_Reverse_03</t>
  </si>
  <si>
    <t>EventDef_Mon_F1</t>
  </si>
  <si>
    <t>EventDef_Mon_Rev_F1</t>
  </si>
  <si>
    <t>EventDef_Chn_Sprint_01A</t>
  </si>
  <si>
    <t>EventDef_Chn_Sprint_01B</t>
  </si>
  <si>
    <t>EventDef_Chn_Sprint_02A</t>
  </si>
  <si>
    <t>EventDef_Chn_Sprint_02B</t>
  </si>
  <si>
    <t>EventDef_Chn_Sprint_03</t>
  </si>
  <si>
    <t>EventDef_Chn_Sprint_Reverse_01A</t>
  </si>
  <si>
    <t>EventDef_Chn_Sprint_Reverse_01B</t>
  </si>
  <si>
    <t>EventDef_Chn_Sprint_Reverse_02A</t>
  </si>
  <si>
    <t>EventDef_Chn_Sprint_Reverse_02B</t>
  </si>
  <si>
    <t>EventDef_Chn_Sprint_Reverse_03</t>
  </si>
  <si>
    <t>EventDef_Dub_Sprint_01</t>
  </si>
  <si>
    <t>EventDef_Dub_Sprint_02</t>
  </si>
  <si>
    <t>EventDef_Dub_Sprint_03</t>
  </si>
  <si>
    <t>EventDef_Dub_Sprint_Reverse_01</t>
  </si>
  <si>
    <t>EventDef_Dub_Sprint_Reverse_02</t>
  </si>
  <si>
    <t>EventDef_Dub_Sprint_Reverse_03</t>
  </si>
  <si>
    <t>EventDef_San_Sprint_01</t>
  </si>
  <si>
    <t>EventDef_San_Sprint_02</t>
  </si>
  <si>
    <t>EventDef_San_Sprint_03</t>
  </si>
  <si>
    <t>EventDef_San_Sprint_Reverse_01</t>
  </si>
  <si>
    <t>EventDef_San_Sprint_Reverse_02</t>
  </si>
  <si>
    <t>EventDef_San_Sprint_Reverse_03</t>
  </si>
  <si>
    <t>EventDef_San_01_F1</t>
  </si>
  <si>
    <t>EventDef_San_01_Reverse_F1</t>
  </si>
  <si>
    <t>EventDef_Ten_TEST_ARTIST</t>
  </si>
  <si>
    <t>EventDef_Ten_Sprint_01</t>
  </si>
  <si>
    <t>EventDef_Ten_Sprint_02</t>
  </si>
  <si>
    <t>EventDef_Ten_Sprint_04</t>
  </si>
  <si>
    <t>EventDef_Ten_Sprint_03</t>
  </si>
  <si>
    <t>EventDef_Ten_Sprint_Reverse_01</t>
  </si>
  <si>
    <t>EventDef_Ten_Sprint_Reverse_02</t>
  </si>
  <si>
    <t>EventDef_Ten_Sprint_Reverse_03</t>
  </si>
  <si>
    <t>EventDef_Rio_Sprint_01</t>
  </si>
  <si>
    <t>EventDef_Rio_Sprint_02</t>
  </si>
  <si>
    <t>EventDef_Rio_Sprint_03</t>
  </si>
  <si>
    <t>EventDef_Rio_Sprint_Reverse_01</t>
  </si>
  <si>
    <t>EventDef_Rio_Sprint_Reverse_02</t>
  </si>
  <si>
    <t>EventDef_Rio_Sprint_Reverse_03</t>
  </si>
  <si>
    <t>EventDef_Rio_01_F1</t>
  </si>
  <si>
    <t>EventDef_Rio_01_Reverse_F1</t>
  </si>
  <si>
    <t>EventDef_Rio_02_F1</t>
  </si>
  <si>
    <t>EventDef_Rio_02_Reverse_F1</t>
  </si>
  <si>
    <t>EventDef_Pat_Sprint_01</t>
  </si>
  <si>
    <t>EventDef_Pat_Sprint_02</t>
  </si>
  <si>
    <t>EventDef_Pat_Sprint_03</t>
  </si>
  <si>
    <t>EventDef_Pat_Sprint_04</t>
  </si>
  <si>
    <t>EventDef_Pat_Sprint_Reverse_01</t>
  </si>
  <si>
    <t>EventDef_Pat_Sprint_Reverse_02</t>
  </si>
  <si>
    <t>EventDef_Pat_Sprint_Reverse_03</t>
  </si>
  <si>
    <t>EventDef_Pat_Sprint_Reverse_04</t>
  </si>
  <si>
    <t>EventDef_Sub_01_Hotstart</t>
  </si>
  <si>
    <t>EventDef_Sub_02_Hotstart</t>
  </si>
  <si>
    <t>EventDef_Lon_Minitrack_a</t>
  </si>
  <si>
    <t>EventDef_Lon_Minitrack_b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</si>
</sst>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quot;erreichbar bei akt. Pro Status:&quot;\ 0"/>
  </numFmts>
  <fonts count="7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FF00"/>
      <name val="Calibri"/>
      <family val="2"/>
      <scheme val="minor"/>
    </font>
    <font>
      <sz val="9"/>
      <color theme="1"/>
      <name val="Courier New"/>
      <family val="3"/>
    </font>
    <font>
      <sz val="10"/>
      <color theme="1" tint="0.499984740745262"/>
      <name val="Calibri"/>
      <family val="2"/>
      <scheme val="minor"/>
    </font>
    <font>
      <b/>
      <i/>
      <sz val="11"/>
      <color theme="5" tint="-0.499984740745262"/>
      <name val="Calibri"/>
      <family val="2"/>
      <scheme val="minor"/>
    </font>
    <font>
      <sz val="11"/>
      <color theme="0" tint="-0.14999847407452621"/>
      <name val="Calibri"/>
      <family val="2"/>
      <scheme val="minor"/>
    </font>
    <font>
      <sz val="11"/>
      <color theme="1" tint="0.499984740745262"/>
      <name val="Calibri"/>
      <family val="2"/>
      <scheme val="minor"/>
    </font>
    <font>
      <sz val="11"/>
      <color theme="7" tint="-0.499984740745262"/>
      <name val="Calibri"/>
      <family val="2"/>
      <scheme val="minor"/>
    </font>
    <font>
      <sz val="11"/>
      <color theme="5" tint="-0.499984740745262"/>
      <name val="Calibri"/>
      <family val="2"/>
      <scheme val="minor"/>
    </font>
    <font>
      <sz val="11"/>
      <color theme="0" tint="-0.499984740745262"/>
      <name val="Calibri"/>
      <family val="2"/>
      <scheme val="minor"/>
    </font>
    <font>
      <sz val="11"/>
      <color rgb="FFC00000"/>
      <name val="Calibri"/>
      <family val="2"/>
      <scheme val="minor"/>
    </font>
    <font>
      <b/>
      <sz val="11"/>
      <color rgb="FFC00000"/>
      <name val="Calibri"/>
      <family val="2"/>
      <scheme val="minor"/>
    </font>
    <font>
      <sz val="11"/>
      <color rgb="FF00B0F0"/>
      <name val="Calibri"/>
      <family val="2"/>
      <scheme val="minor"/>
    </font>
    <font>
      <sz val="11"/>
      <color theme="0" tint="-0.249977111117893"/>
      <name val="Calibri"/>
      <family val="2"/>
      <scheme val="minor"/>
    </font>
    <font>
      <sz val="11"/>
      <color theme="1"/>
      <name val="Courier New"/>
      <family val="3"/>
    </font>
    <font>
      <b/>
      <sz val="11"/>
      <color theme="4" tint="-0.499984740745262"/>
      <name val="Calibri"/>
      <family val="2"/>
      <scheme val="minor"/>
    </font>
    <font>
      <sz val="10"/>
      <color theme="7" tint="-0.499984740745262"/>
      <name val="Calibri"/>
      <family val="2"/>
      <scheme val="minor"/>
    </font>
    <font>
      <sz val="11"/>
      <color theme="6" tint="-0.499984740745262"/>
      <name val="Calibri"/>
      <family val="2"/>
      <scheme val="minor"/>
    </font>
    <font>
      <sz val="10"/>
      <color theme="1"/>
      <name val="Calibri"/>
      <family val="2"/>
      <scheme val="minor"/>
    </font>
    <font>
      <sz val="11"/>
      <color rgb="FF7030A0"/>
      <name val="Calibri"/>
      <family val="2"/>
      <scheme val="minor"/>
    </font>
    <font>
      <sz val="11"/>
      <color theme="9" tint="-0.249977111117893"/>
      <name val="Calibri"/>
      <family val="2"/>
      <scheme val="minor"/>
    </font>
    <font>
      <sz val="11"/>
      <color rgb="FF00B050"/>
      <name val="Calibri"/>
      <family val="2"/>
      <scheme val="minor"/>
    </font>
    <font>
      <sz val="11"/>
      <color theme="8"/>
      <name val="Calibri"/>
      <family val="2"/>
      <scheme val="minor"/>
    </font>
    <font>
      <sz val="8"/>
      <color theme="1"/>
      <name val="Calibri"/>
      <family val="2"/>
      <scheme val="minor"/>
    </font>
    <font>
      <sz val="11"/>
      <color theme="5" tint="-0.249977111117893"/>
      <name val="Calibri"/>
      <family val="2"/>
      <scheme val="minor"/>
    </font>
    <font>
      <sz val="11"/>
      <color theme="4" tint="-0.249977111117893"/>
      <name val="Calibri"/>
      <family val="2"/>
      <scheme val="minor"/>
    </font>
    <font>
      <sz val="10"/>
      <color theme="1"/>
      <name val="Consolas"/>
      <family val="3"/>
    </font>
    <font>
      <sz val="10"/>
      <color rgb="FF242729"/>
      <name val="Consolas"/>
      <family val="3"/>
    </font>
    <font>
      <sz val="11"/>
      <color rgb="FF002060"/>
      <name val="Calibri"/>
      <family val="2"/>
      <scheme val="minor"/>
    </font>
    <font>
      <sz val="11"/>
      <color theme="0" tint="-0.34998626667073579"/>
      <name val="Calibri"/>
      <family val="2"/>
      <scheme val="minor"/>
    </font>
    <font>
      <sz val="11"/>
      <color theme="3"/>
      <name val="Calibri"/>
      <family val="2"/>
      <scheme val="minor"/>
    </font>
    <font>
      <sz val="11"/>
      <color theme="1"/>
      <name val="Bahnschrift SemiLight Condensed"/>
      <family val="2"/>
    </font>
    <font>
      <b/>
      <sz val="11"/>
      <color rgb="FF002060"/>
      <name val="Calibri"/>
      <family val="2"/>
      <scheme val="minor"/>
    </font>
    <font>
      <sz val="8"/>
      <color rgb="FFC00000"/>
      <name val="Calibri"/>
      <family val="2"/>
      <scheme val="minor"/>
    </font>
    <font>
      <sz val="11"/>
      <color theme="6" tint="-0.249977111117893"/>
      <name val="Bahnschrift SemiLight Condensed"/>
      <family val="2"/>
    </font>
    <font>
      <sz val="11"/>
      <name val="Bahnschrift SemiLight Condensed"/>
      <family val="2"/>
    </font>
    <font>
      <sz val="11"/>
      <color theme="0"/>
      <name val="Calibri"/>
      <family val="2"/>
      <scheme val="minor"/>
    </font>
    <font>
      <sz val="11"/>
      <name val="Calibri"/>
      <family val="2"/>
      <scheme val="minor"/>
    </font>
    <font>
      <sz val="16"/>
      <color rgb="FFC00000"/>
      <name val="Wingdings"/>
      <charset val="2"/>
    </font>
    <font>
      <sz val="9"/>
      <color theme="0"/>
      <name val="Calibri"/>
      <family val="2"/>
      <scheme val="minor"/>
    </font>
    <font>
      <b/>
      <i/>
      <sz val="9"/>
      <color theme="4" tint="-0.249977111117893"/>
      <name val="Calibri"/>
      <family val="2"/>
      <scheme val="minor"/>
    </font>
    <font>
      <sz val="10"/>
      <color rgb="FFC00000"/>
      <name val="Calibri"/>
      <family val="2"/>
      <scheme val="minor"/>
    </font>
    <font>
      <sz val="10"/>
      <color rgb="FFC00000"/>
      <name val="Bahnschrift SemiCondensed"/>
      <family val="2"/>
    </font>
    <font>
      <sz val="11"/>
      <color theme="3" tint="0.39997558519241921"/>
      <name val="Calibri"/>
      <family val="2"/>
      <scheme val="minor"/>
    </font>
    <font>
      <b/>
      <sz val="10"/>
      <color rgb="FFC00000"/>
      <name val="Calibri"/>
      <family val="2"/>
      <scheme val="minor"/>
    </font>
    <font>
      <sz val="11"/>
      <color rgb="FF0070C0"/>
      <name val="Calibri"/>
      <family val="2"/>
      <scheme val="minor"/>
    </font>
    <font>
      <b/>
      <sz val="11"/>
      <color theme="9" tint="-0.249977111117893"/>
      <name val="Calibri"/>
      <family val="2"/>
      <scheme val="minor"/>
    </font>
    <font>
      <i/>
      <sz val="11"/>
      <color theme="9" tint="-0.249977111117893"/>
      <name val="Calibri"/>
      <family val="2"/>
      <scheme val="minor"/>
    </font>
    <font>
      <sz val="10"/>
      <color theme="3" tint="0.39997558519241921"/>
      <name val="Bahnschrift SemiLight Condensed"/>
      <family val="2"/>
    </font>
    <font>
      <b/>
      <sz val="11"/>
      <color theme="3" tint="0.39997558519241921"/>
      <name val="Calibri"/>
      <family val="2"/>
      <scheme val="minor"/>
    </font>
    <font>
      <b/>
      <sz val="9"/>
      <color theme="4" tint="-0.249977111117893"/>
      <name val="Calibri"/>
      <family val="2"/>
    </font>
    <font>
      <sz val="11"/>
      <color theme="3" tint="0.39997558519241921"/>
      <name val="Bahnschrift SemiLight Condensed"/>
      <family val="2"/>
    </font>
    <font>
      <b/>
      <sz val="10"/>
      <color theme="3" tint="0.39997558519241921"/>
      <name val="Arial"/>
      <family val="2"/>
    </font>
    <font>
      <sz val="10"/>
      <color theme="3" tint="0.39997558519241921"/>
      <name val="Arial"/>
      <family val="2"/>
    </font>
    <font>
      <b/>
      <sz val="10"/>
      <color theme="3" tint="0.59999389629810485"/>
      <name val="Arial"/>
      <family val="2"/>
    </font>
    <font>
      <sz val="12.1"/>
      <color theme="3" tint="0.59999389629810485"/>
      <name val="Bahnschrift SemiLight Condensed"/>
      <family val="2"/>
    </font>
    <font>
      <sz val="12.1"/>
      <color theme="3" tint="0.59999389629810485"/>
      <name val="Calibri"/>
      <family val="2"/>
      <scheme val="minor"/>
    </font>
    <font>
      <sz val="10"/>
      <color theme="3" tint="0.59999389629810485"/>
      <name val="Arial"/>
      <family val="2"/>
    </font>
    <font>
      <sz val="11"/>
      <color rgb="FF69809F"/>
      <name val="Calibri"/>
      <family val="2"/>
      <scheme val="minor"/>
    </font>
    <font>
      <sz val="9"/>
      <color theme="3" tint="-0.249977111117893"/>
      <name val="Calibri"/>
      <family val="2"/>
      <scheme val="minor"/>
    </font>
    <font>
      <sz val="12.1"/>
      <color rgb="FF69809F"/>
      <name val="Bahnschrift SemiLight Condensed"/>
      <family val="2"/>
    </font>
    <font>
      <sz val="12.1"/>
      <color rgb="FF69809F"/>
      <name val="Calibri"/>
      <family val="2"/>
      <scheme val="minor"/>
    </font>
    <font>
      <sz val="10"/>
      <color theme="1" tint="0.34998626667073579"/>
      <name val="Arial"/>
      <family val="2"/>
    </font>
    <font>
      <sz val="11"/>
      <color rgb="FF0070C0"/>
      <name val="Bahnschrift SemiLight Condensed"/>
      <family val="2"/>
    </font>
    <font>
      <sz val="14"/>
      <color theme="3"/>
      <name val="Bahnschrift SemiLight Condensed"/>
      <family val="2"/>
    </font>
    <font>
      <sz val="9"/>
      <color theme="3"/>
      <name val="Arial"/>
      <family val="2"/>
    </font>
    <font>
      <i/>
      <sz val="10"/>
      <color theme="7" tint="-0.499984740745262"/>
      <name val="Calibri"/>
      <family val="2"/>
      <scheme val="minor"/>
    </font>
    <font>
      <sz val="11"/>
      <color theme="3"/>
      <name val="Calibri"/>
      <family val="2"/>
    </font>
    <font>
      <sz val="11"/>
      <name val="Bahnschrift SemiLight Condensed"/>
    </font>
    <font>
      <sz val="11"/>
      <color rgb="FFFFC000"/>
      <name val="Bahnschrift SemiLight Condensed"/>
      <family val="2"/>
    </font>
  </fonts>
  <fills count="31">
    <fill>
      <patternFill patternType="none"/>
    </fill>
    <fill>
      <patternFill patternType="gray125"/>
    </fill>
    <fill>
      <patternFill patternType="solid">
        <fgColor rgb="FFFF0000"/>
        <bgColor indexed="64"/>
      </patternFill>
    </fill>
    <fill>
      <patternFill patternType="solid">
        <fgColor theme="8"/>
        <bgColor theme="4"/>
      </patternFill>
    </fill>
    <fill>
      <patternFill patternType="solid">
        <fgColor theme="4"/>
        <bgColor theme="4"/>
      </patternFill>
    </fill>
    <fill>
      <patternFill patternType="solid">
        <fgColor theme="6" tint="0.7999816888943144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3EDED"/>
        <bgColor indexed="64"/>
      </patternFill>
    </fill>
    <fill>
      <patternFill patternType="solid">
        <fgColor theme="1"/>
        <bgColor indexed="64"/>
      </patternFill>
    </fill>
    <fill>
      <patternFill patternType="solid">
        <fgColor rgb="FFE6F0FA"/>
        <bgColor indexed="64"/>
      </patternFill>
    </fill>
    <fill>
      <patternFill patternType="solid">
        <fgColor rgb="FFEBF2EA"/>
        <bgColor indexed="64"/>
      </patternFill>
    </fill>
    <fill>
      <patternFill patternType="solid">
        <fgColor rgb="FFEBECF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6B949F"/>
        <bgColor indexed="64"/>
      </patternFill>
    </fill>
    <fill>
      <patternFill patternType="solid">
        <fgColor rgb="FFE2D4D4"/>
        <bgColor indexed="64"/>
      </patternFill>
    </fill>
    <fill>
      <patternFill patternType="solid">
        <fgColor rgb="FFC0D9F2"/>
        <bgColor indexed="64"/>
      </patternFill>
    </fill>
    <fill>
      <patternFill patternType="solid">
        <fgColor rgb="FFCBDDC9"/>
        <bgColor indexed="64"/>
      </patternFill>
    </fill>
    <fill>
      <patternFill patternType="solid">
        <fgColor rgb="FFFFF8E5"/>
        <bgColor indexed="64"/>
      </patternFill>
    </fill>
    <fill>
      <patternFill patternType="solid">
        <fgColor theme="0" tint="-0.249977111117893"/>
        <bgColor indexed="64"/>
      </patternFill>
    </fill>
    <fill>
      <patternFill patternType="solid">
        <fgColor theme="2"/>
        <bgColor indexed="64"/>
      </patternFill>
    </fill>
    <fill>
      <patternFill patternType="solid">
        <fgColor theme="5" tint="0.79998168889431442"/>
        <bgColor indexed="64"/>
      </patternFill>
    </fill>
    <fill>
      <patternFill patternType="solid">
        <fgColor theme="2" tint="-0.89999084444715716"/>
        <bgColor indexed="64"/>
      </patternFill>
    </fill>
    <fill>
      <patternFill patternType="solid">
        <fgColor theme="8" tint="-0.499984740745262"/>
        <bgColor indexed="64"/>
      </patternFill>
    </fill>
    <fill>
      <patternFill patternType="solid">
        <fgColor theme="3"/>
        <bgColor indexed="64"/>
      </patternFill>
    </fill>
    <fill>
      <patternFill patternType="solid">
        <fgColor theme="7" tint="-0.499984740745262"/>
        <bgColor indexed="64"/>
      </patternFill>
    </fill>
    <fill>
      <patternFill patternType="solid">
        <fgColor rgb="FF002060"/>
        <bgColor indexed="64"/>
      </patternFill>
    </fill>
    <fill>
      <patternFill patternType="solid">
        <fgColor theme="4"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4" tint="0.39997558519241921"/>
      </left>
      <right style="thin">
        <color theme="4" tint="0.39994506668294322"/>
      </right>
      <top style="thin">
        <color theme="4" tint="0.39997558519241921"/>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medium">
        <color theme="4"/>
      </bottom>
      <diagonal/>
    </border>
    <border>
      <left style="thin">
        <color theme="4" tint="0.39997558519241921"/>
      </left>
      <right style="thin">
        <color theme="4" tint="0.39994506668294322"/>
      </right>
      <top style="thin">
        <color theme="4" tint="0.39997558519241921"/>
      </top>
      <bottom style="medium">
        <color theme="4"/>
      </bottom>
      <diagonal/>
    </border>
    <border>
      <left style="thin">
        <color theme="4" tint="0.39997558519241921"/>
      </left>
      <right/>
      <top style="medium">
        <color theme="4"/>
      </top>
      <bottom style="thin">
        <color theme="4" tint="0.39997558519241921"/>
      </bottom>
      <diagonal/>
    </border>
    <border>
      <left style="thin">
        <color theme="4" tint="0.39997558519241921"/>
      </left>
      <right style="thin">
        <color theme="4" tint="0.39994506668294322"/>
      </right>
      <top style="medium">
        <color theme="4"/>
      </top>
      <bottom style="thin">
        <color theme="4" tint="0.39997558519241921"/>
      </bottom>
      <diagonal/>
    </border>
    <border>
      <left style="thin">
        <color indexed="64"/>
      </left>
      <right style="thin">
        <color indexed="64"/>
      </right>
      <top/>
      <bottom/>
      <diagonal/>
    </border>
    <border>
      <left style="medium">
        <color theme="9"/>
      </left>
      <right style="medium">
        <color theme="9"/>
      </right>
      <top style="medium">
        <color theme="9"/>
      </top>
      <bottom style="medium">
        <color theme="9"/>
      </bottom>
      <diagonal/>
    </border>
    <border>
      <left/>
      <right style="thin">
        <color theme="0" tint="-0.24994659260841701"/>
      </right>
      <top style="thin">
        <color theme="0" tint="-0.24994659260841701"/>
      </top>
      <bottom style="thin">
        <color theme="0" tint="-0.24994659260841701"/>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theme="8" tint="-0.24994659260841701"/>
      </left>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3" tint="0.39994506668294322"/>
      </left>
      <right style="medium">
        <color theme="3" tint="0.39994506668294322"/>
      </right>
      <top style="medium">
        <color theme="3" tint="0.39994506668294322"/>
      </top>
      <bottom/>
      <diagonal/>
    </border>
    <border>
      <left style="thin">
        <color theme="3" tint="0.39994506668294322"/>
      </left>
      <right style="medium">
        <color theme="3" tint="0.39994506668294322"/>
      </right>
      <top/>
      <bottom style="medium">
        <color theme="3" tint="0.39994506668294322"/>
      </bottom>
      <diagonal/>
    </border>
    <border>
      <left style="medium">
        <color theme="3" tint="0.39994506668294322"/>
      </left>
      <right style="thin">
        <color theme="3" tint="0.39991454817346722"/>
      </right>
      <top style="medium">
        <color theme="3" tint="0.39994506668294322"/>
      </top>
      <bottom style="thin">
        <color theme="3" tint="0.39994506668294322"/>
      </bottom>
      <diagonal/>
    </border>
    <border>
      <left style="thin">
        <color theme="3" tint="0.39991454817346722"/>
      </left>
      <right style="thin">
        <color theme="3" tint="0.39991454817346722"/>
      </right>
      <top style="medium">
        <color theme="3" tint="0.39994506668294322"/>
      </top>
      <bottom style="thin">
        <color theme="3" tint="0.39994506668294322"/>
      </bottom>
      <diagonal/>
    </border>
    <border>
      <left style="thin">
        <color theme="3" tint="0.39991454817346722"/>
      </left>
      <right style="thin">
        <color theme="3" tint="0.39994506668294322"/>
      </right>
      <top style="medium">
        <color theme="3" tint="0.39994506668294322"/>
      </top>
      <bottom style="thin">
        <color theme="3" tint="0.39994506668294322"/>
      </bottom>
      <diagonal/>
    </border>
    <border>
      <left style="thin">
        <color theme="3" tint="0.39991454817346722"/>
      </left>
      <right style="medium">
        <color theme="3" tint="0.39988402966399123"/>
      </right>
      <top style="medium">
        <color theme="3" tint="0.39994506668294322"/>
      </top>
      <bottom style="thin">
        <color theme="3" tint="0.39994506668294322"/>
      </bottom>
      <diagonal/>
    </border>
    <border>
      <left style="medium">
        <color theme="3" tint="0.39988402966399123"/>
      </left>
      <right style="thin">
        <color theme="3" tint="0.39991454817346722"/>
      </right>
      <top style="medium">
        <color theme="3" tint="0.39994506668294322"/>
      </top>
      <bottom style="thin">
        <color theme="3" tint="0.39994506668294322"/>
      </bottom>
      <diagonal/>
    </border>
    <border>
      <left style="medium">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style="thin">
        <color rgb="FF69809F"/>
      </right>
      <top style="medium">
        <color theme="3" tint="0.39994506668294322"/>
      </top>
      <bottom style="thin">
        <color rgb="FF69809F"/>
      </bottom>
      <diagonal/>
    </border>
    <border>
      <left style="thin">
        <color rgb="FF69809F"/>
      </left>
      <right style="medium">
        <color theme="3" tint="0.39994506668294322"/>
      </right>
      <top style="medium">
        <color theme="3" tint="0.39994506668294322"/>
      </top>
      <bottom style="thin">
        <color rgb="FF69809F"/>
      </bottom>
      <diagonal/>
    </border>
    <border>
      <left style="medium">
        <color theme="3" tint="0.39994506668294322"/>
      </left>
      <right style="thin">
        <color rgb="FF69809F"/>
      </right>
      <top style="thin">
        <color rgb="FF69809F"/>
      </top>
      <bottom style="thin">
        <color rgb="FF69809F"/>
      </bottom>
      <diagonal/>
    </border>
    <border>
      <left style="thin">
        <color rgb="FF69809F"/>
      </left>
      <right style="medium">
        <color theme="3" tint="0.39994506668294322"/>
      </right>
      <top style="thin">
        <color rgb="FF69809F"/>
      </top>
      <bottom style="thin">
        <color rgb="FF69809F"/>
      </bottom>
      <diagonal/>
    </border>
    <border>
      <left style="medium">
        <color theme="3" tint="0.39994506668294322"/>
      </left>
      <right style="thin">
        <color rgb="FF69809F"/>
      </right>
      <top style="thin">
        <color rgb="FF69809F"/>
      </top>
      <bottom style="medium">
        <color theme="3" tint="0.39994506668294322"/>
      </bottom>
      <diagonal/>
    </border>
    <border>
      <left style="thin">
        <color rgb="FF69809F"/>
      </left>
      <right style="medium">
        <color theme="3" tint="0.39994506668294322"/>
      </right>
      <top style="thin">
        <color rgb="FF69809F"/>
      </top>
      <bottom style="medium">
        <color theme="3" tint="0.39994506668294322"/>
      </bottom>
      <diagonal/>
    </border>
    <border>
      <left style="medium">
        <color theme="3" tint="0.39994506668294322"/>
      </left>
      <right style="thin">
        <color theme="3" tint="0.39991454817346722"/>
      </right>
      <top style="thin">
        <color theme="3" tint="0.39994506668294322"/>
      </top>
      <bottom style="medium">
        <color theme="3" tint="0.39991454817346722"/>
      </bottom>
      <diagonal/>
    </border>
    <border>
      <left style="thin">
        <color theme="3" tint="0.39991454817346722"/>
      </left>
      <right style="thin">
        <color theme="3" tint="0.39991454817346722"/>
      </right>
      <top style="thin">
        <color theme="3" tint="0.39994506668294322"/>
      </top>
      <bottom style="medium">
        <color theme="3" tint="0.39991454817346722"/>
      </bottom>
      <diagonal/>
    </border>
    <border>
      <left style="thin">
        <color theme="3" tint="0.39991454817346722"/>
      </left>
      <right style="thin">
        <color theme="3" tint="0.39994506668294322"/>
      </right>
      <top style="thin">
        <color theme="3" tint="0.39994506668294322"/>
      </top>
      <bottom style="medium">
        <color theme="3" tint="0.39991454817346722"/>
      </bottom>
      <diagonal/>
    </border>
    <border>
      <left style="thin">
        <color theme="3" tint="-0.24994659260841701"/>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medium">
        <color theme="3" tint="0.39994506668294322"/>
      </left>
      <right style="thin">
        <color theme="3" tint="-0.24994659260841701"/>
      </right>
      <top/>
      <bottom style="thin">
        <color theme="3" tint="-0.24994659260841701"/>
      </bottom>
      <diagonal/>
    </border>
    <border>
      <left style="medium">
        <color theme="3" tint="0.39994506668294322"/>
      </left>
      <right style="thin">
        <color theme="3" tint="-0.24994659260841701"/>
      </right>
      <top style="thin">
        <color theme="3" tint="-0.24994659260841701"/>
      </top>
      <bottom style="thin">
        <color theme="3" tint="-0.24994659260841701"/>
      </bottom>
      <diagonal/>
    </border>
    <border>
      <left style="medium">
        <color theme="3" tint="0.39994506668294322"/>
      </left>
      <right style="thin">
        <color theme="3" tint="-0.24994659260841701"/>
      </right>
      <top style="thin">
        <color theme="3" tint="-0.24994659260841701"/>
      </top>
      <bottom style="medium">
        <color theme="3" tint="0.39991454817346722"/>
      </bottom>
      <diagonal/>
    </border>
    <border>
      <left style="thin">
        <color theme="3" tint="-0.24994659260841701"/>
      </left>
      <right style="thin">
        <color theme="3" tint="-0.24994659260841701"/>
      </right>
      <top style="thin">
        <color theme="3" tint="-0.24994659260841701"/>
      </top>
      <bottom style="medium">
        <color theme="3" tint="0.39991454817346722"/>
      </bottom>
      <diagonal/>
    </border>
    <border>
      <left style="thin">
        <color theme="3" tint="-0.24994659260841701"/>
      </left>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style="thin">
        <color theme="3" tint="-0.24994659260841701"/>
      </left>
      <right/>
      <top style="thin">
        <color theme="3" tint="-0.24994659260841701"/>
      </top>
      <bottom style="medium">
        <color theme="3" tint="0.39991454817346722"/>
      </bottom>
      <diagonal/>
    </border>
    <border>
      <left style="medium">
        <color theme="3" tint="-0.24994659260841701"/>
      </left>
      <right style="medium">
        <color theme="3" tint="0.39991454817346722"/>
      </right>
      <top style="medium">
        <color theme="3" tint="0.39994506668294322"/>
      </top>
      <bottom style="thin">
        <color theme="3" tint="-0.24994659260841701"/>
      </bottom>
      <diagonal/>
    </border>
    <border>
      <left style="medium">
        <color theme="3" tint="-0.24994659260841701"/>
      </left>
      <right style="medium">
        <color theme="3" tint="0.39991454817346722"/>
      </right>
      <top style="thin">
        <color theme="3" tint="-0.24994659260841701"/>
      </top>
      <bottom style="thin">
        <color theme="3" tint="-0.24994659260841701"/>
      </bottom>
      <diagonal/>
    </border>
    <border>
      <left style="medium">
        <color theme="3" tint="-0.24994659260841701"/>
      </left>
      <right style="medium">
        <color theme="3" tint="0.39991454817346722"/>
      </right>
      <top style="thin">
        <color theme="3" tint="-0.24994659260841701"/>
      </top>
      <bottom style="medium">
        <color theme="3" tint="0.39991454817346722"/>
      </bottom>
      <diagonal/>
    </border>
    <border>
      <left style="medium">
        <color theme="3" tint="0.39994506668294322"/>
      </left>
      <right style="thin">
        <color rgb="FF69809F"/>
      </right>
      <top style="thin">
        <color rgb="FF69809F"/>
      </top>
      <bottom/>
      <diagonal/>
    </border>
    <border>
      <left style="thin">
        <color rgb="FF69809F"/>
      </left>
      <right style="medium">
        <color theme="3" tint="0.39994506668294322"/>
      </right>
      <top style="thin">
        <color rgb="FF69809F"/>
      </top>
      <bottom/>
      <diagonal/>
    </border>
    <border>
      <left style="medium">
        <color theme="3" tint="0.39994506668294322"/>
      </left>
      <right style="thin">
        <color theme="3" tint="-0.24994659260841701"/>
      </right>
      <top style="thin">
        <color theme="3" tint="-0.24994659260841701"/>
      </top>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diagonal/>
    </border>
  </borders>
  <cellStyleXfs count="2">
    <xf numFmtId="0" fontId="0" fillId="0" borderId="0"/>
    <xf numFmtId="43" fontId="1" fillId="0" borderId="0" applyFont="0" applyFill="0" applyBorder="0" applyAlignment="0" applyProtection="0"/>
  </cellStyleXfs>
  <cellXfs count="344">
    <xf numFmtId="0" fontId="0" fillId="0" borderId="0" xfId="0"/>
    <xf numFmtId="0" fontId="2" fillId="3" borderId="2" xfId="0" applyFont="1" applyFill="1" applyBorder="1"/>
    <xf numFmtId="0" fontId="2" fillId="3" borderId="2" xfId="0" applyFont="1" applyFill="1" applyBorder="1" applyAlignment="1">
      <alignment horizontal="right"/>
    </xf>
    <xf numFmtId="0" fontId="5" fillId="3" borderId="2" xfId="0" applyFont="1" applyFill="1" applyBorder="1"/>
    <xf numFmtId="0" fontId="2" fillId="4" borderId="2" xfId="0" applyFont="1" applyFill="1" applyBorder="1" applyAlignment="1">
      <alignment horizontal="centerContinuous"/>
    </xf>
    <xf numFmtId="0" fontId="2" fillId="3" borderId="2" xfId="0" applyFont="1" applyFill="1" applyBorder="1" applyAlignment="1">
      <alignment horizontal="centerContinuous"/>
    </xf>
    <xf numFmtId="0" fontId="2" fillId="4" borderId="2" xfId="0" applyFont="1" applyFill="1" applyBorder="1"/>
    <xf numFmtId="0" fontId="6" fillId="0" borderId="0" xfId="0" quotePrefix="1" applyFont="1"/>
    <xf numFmtId="0" fontId="0" fillId="0" borderId="0" xfId="0" quotePrefix="1"/>
    <xf numFmtId="0" fontId="0" fillId="0" borderId="0" xfId="0" applyAlignment="1">
      <alignment horizontal="right"/>
    </xf>
    <xf numFmtId="11" fontId="0" fillId="0" borderId="0" xfId="0" applyNumberFormat="1"/>
    <xf numFmtId="0" fontId="2" fillId="4" borderId="3" xfId="0" applyFont="1" applyFill="1" applyBorder="1" applyAlignment="1">
      <alignment horizontal="center"/>
    </xf>
    <xf numFmtId="0" fontId="2" fillId="4" borderId="2" xfId="0" applyFont="1" applyFill="1" applyBorder="1" applyAlignment="1">
      <alignment horizontal="center"/>
    </xf>
    <xf numFmtId="0" fontId="0" fillId="5" borderId="4" xfId="0" applyFill="1" applyBorder="1"/>
    <xf numFmtId="0" fontId="0" fillId="5" borderId="5" xfId="0" applyFill="1" applyBorder="1"/>
    <xf numFmtId="0" fontId="0" fillId="5" borderId="6" xfId="0" applyFill="1" applyBorder="1"/>
    <xf numFmtId="0" fontId="0" fillId="6" borderId="3" xfId="0" applyFont="1" applyFill="1" applyBorder="1" applyAlignment="1">
      <alignment horizontal="center"/>
    </xf>
    <xf numFmtId="0" fontId="7" fillId="6" borderId="3" xfId="0" applyFont="1" applyFill="1" applyBorder="1" applyAlignment="1">
      <alignment vertical="center"/>
    </xf>
    <xf numFmtId="0" fontId="0" fillId="6" borderId="3" xfId="0" applyFont="1" applyFill="1" applyBorder="1"/>
    <xf numFmtId="164" fontId="0" fillId="6" borderId="3" xfId="1" applyNumberFormat="1" applyFont="1" applyFill="1" applyBorder="1"/>
    <xf numFmtId="164" fontId="0" fillId="6" borderId="7" xfId="1" applyNumberFormat="1" applyFont="1" applyFill="1" applyBorder="1"/>
    <xf numFmtId="0" fontId="0" fillId="5" borderId="8" xfId="0" applyFill="1" applyBorder="1"/>
    <xf numFmtId="0" fontId="0" fillId="5" borderId="0" xfId="0" applyFill="1" applyBorder="1"/>
    <xf numFmtId="0" fontId="0" fillId="5" borderId="9" xfId="0" applyFill="1" applyBorder="1"/>
    <xf numFmtId="0" fontId="0" fillId="0" borderId="3" xfId="0" applyFont="1" applyBorder="1" applyAlignment="1">
      <alignment horizontal="center"/>
    </xf>
    <xf numFmtId="0" fontId="7" fillId="0" borderId="3" xfId="0" applyFont="1" applyBorder="1" applyAlignment="1">
      <alignment vertical="center"/>
    </xf>
    <xf numFmtId="0" fontId="0" fillId="0" borderId="3" xfId="0" applyFont="1" applyBorder="1"/>
    <xf numFmtId="164" fontId="0" fillId="0" borderId="3" xfId="1" applyNumberFormat="1" applyFont="1" applyBorder="1"/>
    <xf numFmtId="164" fontId="0" fillId="0" borderId="7" xfId="1" applyNumberFormat="1" applyFont="1" applyBorder="1"/>
    <xf numFmtId="0" fontId="6" fillId="0" borderId="0" xfId="0" applyFont="1"/>
    <xf numFmtId="0" fontId="0" fillId="0" borderId="0" xfId="0" applyAlignment="1">
      <alignment horizontal="center"/>
    </xf>
    <xf numFmtId="0" fontId="8" fillId="0" borderId="0" xfId="0" applyFont="1"/>
    <xf numFmtId="0" fontId="9" fillId="0" borderId="0" xfId="0" applyFont="1"/>
    <xf numFmtId="0" fontId="10" fillId="0" borderId="0" xfId="0" applyFont="1"/>
    <xf numFmtId="0" fontId="11" fillId="0" borderId="0" xfId="0" applyFont="1" applyAlignment="1">
      <alignment horizontal="center"/>
    </xf>
    <xf numFmtId="0" fontId="12" fillId="0" borderId="0" xfId="0" applyFont="1"/>
    <xf numFmtId="0" fontId="0" fillId="0" borderId="0" xfId="0" applyAlignment="1">
      <alignment horizontal="left"/>
    </xf>
    <xf numFmtId="0" fontId="13" fillId="0" borderId="0" xfId="0" applyFont="1"/>
    <xf numFmtId="0" fontId="14" fillId="0" borderId="0" xfId="0" applyFont="1"/>
    <xf numFmtId="0" fontId="15" fillId="0" borderId="0" xfId="0" quotePrefix="1" applyFont="1"/>
    <xf numFmtId="0" fontId="16" fillId="0" borderId="0" xfId="0" applyFont="1" applyAlignment="1">
      <alignment horizontal="centerContinuous"/>
    </xf>
    <xf numFmtId="0" fontId="17" fillId="0" borderId="0" xfId="0" applyFont="1"/>
    <xf numFmtId="0" fontId="18" fillId="0" borderId="10" xfId="0" applyFont="1" applyBorder="1"/>
    <xf numFmtId="0" fontId="18" fillId="0" borderId="11" xfId="0" applyFont="1" applyBorder="1"/>
    <xf numFmtId="0" fontId="18" fillId="0" borderId="12" xfId="0" applyFont="1" applyBorder="1"/>
    <xf numFmtId="0" fontId="0" fillId="0" borderId="13" xfId="0" applyBorder="1"/>
    <xf numFmtId="0" fontId="19" fillId="0" borderId="13" xfId="0" applyFont="1" applyBorder="1"/>
    <xf numFmtId="0" fontId="13" fillId="0" borderId="13" xfId="0" applyFont="1" applyBorder="1"/>
    <xf numFmtId="0" fontId="13" fillId="0" borderId="14" xfId="0" applyFont="1" applyBorder="1"/>
    <xf numFmtId="0" fontId="0" fillId="0" borderId="0" xfId="0" applyAlignment="1">
      <alignment horizontal="centerContinuous"/>
    </xf>
    <xf numFmtId="0" fontId="20" fillId="0" borderId="0" xfId="0" applyFont="1" applyAlignment="1">
      <alignment horizontal="center" vertical="center"/>
    </xf>
    <xf numFmtId="0" fontId="0" fillId="0" borderId="0" xfId="0" applyBorder="1"/>
    <xf numFmtId="0" fontId="4" fillId="7" borderId="15" xfId="0" applyFont="1" applyFill="1" applyBorder="1"/>
    <xf numFmtId="0" fontId="0" fillId="7" borderId="16" xfId="0" applyFill="1" applyBorder="1"/>
    <xf numFmtId="0" fontId="0" fillId="0" borderId="0" xfId="0" applyBorder="1" applyAlignment="1">
      <alignment horizontal="center"/>
    </xf>
    <xf numFmtId="0" fontId="13" fillId="0" borderId="0" xfId="0" applyFont="1" applyBorder="1"/>
    <xf numFmtId="0" fontId="13" fillId="0" borderId="17" xfId="0" applyFont="1" applyBorder="1"/>
    <xf numFmtId="0" fontId="21" fillId="0" borderId="0" xfId="0" applyFont="1" applyAlignment="1">
      <alignment horizontal="centerContinuous"/>
    </xf>
    <xf numFmtId="0" fontId="11" fillId="0" borderId="0" xfId="0" applyFont="1"/>
    <xf numFmtId="0" fontId="22" fillId="0" borderId="0" xfId="0" applyFont="1" applyBorder="1" applyAlignment="1">
      <alignment horizontal="right"/>
    </xf>
    <xf numFmtId="0" fontId="23" fillId="8" borderId="1" xfId="0" applyFont="1" applyFill="1" applyBorder="1"/>
    <xf numFmtId="0" fontId="23" fillId="0" borderId="0" xfId="0" quotePrefix="1" applyFont="1"/>
    <xf numFmtId="0" fontId="23" fillId="0" borderId="0" xfId="0" applyFont="1"/>
    <xf numFmtId="0" fontId="12" fillId="0" borderId="0" xfId="0" applyFont="1" applyAlignment="1">
      <alignment horizontal="centerContinuous"/>
    </xf>
    <xf numFmtId="0" fontId="24" fillId="0" borderId="0" xfId="0" applyFont="1" applyBorder="1"/>
    <xf numFmtId="0" fontId="23" fillId="0" borderId="0" xfId="0" applyFont="1" applyAlignment="1">
      <alignment horizontal="centerContinuous"/>
    </xf>
    <xf numFmtId="0" fontId="14" fillId="0" borderId="0" xfId="0" applyFont="1" applyFill="1" applyBorder="1"/>
    <xf numFmtId="0" fontId="24" fillId="0" borderId="17" xfId="0" applyFont="1" applyBorder="1"/>
    <xf numFmtId="0" fontId="4" fillId="0" borderId="0" xfId="0" applyFont="1" applyBorder="1"/>
    <xf numFmtId="0" fontId="0" fillId="0" borderId="0" xfId="0" applyFont="1" applyBorder="1"/>
    <xf numFmtId="0" fontId="0" fillId="5" borderId="18" xfId="0" applyFill="1" applyBorder="1"/>
    <xf numFmtId="0" fontId="0" fillId="5" borderId="19" xfId="0" applyFill="1" applyBorder="1"/>
    <xf numFmtId="0" fontId="25" fillId="0" borderId="0" xfId="0" applyFont="1" applyAlignment="1">
      <alignment horizontal="centerContinuous"/>
    </xf>
    <xf numFmtId="0" fontId="0" fillId="0" borderId="0" xfId="0" applyBorder="1" applyAlignment="1">
      <alignment horizontal="left"/>
    </xf>
    <xf numFmtId="0" fontId="23" fillId="5" borderId="8" xfId="0" applyFont="1" applyFill="1" applyBorder="1"/>
    <xf numFmtId="0" fontId="24" fillId="0" borderId="0" xfId="0" applyFont="1" applyFill="1" applyBorder="1"/>
    <xf numFmtId="0" fontId="0" fillId="0" borderId="17" xfId="0" applyBorder="1"/>
    <xf numFmtId="0" fontId="0" fillId="7" borderId="1" xfId="0" applyFill="1" applyBorder="1"/>
    <xf numFmtId="0" fontId="3" fillId="0" borderId="0" xfId="0" applyFont="1" applyAlignment="1">
      <alignment horizontal="right"/>
    </xf>
    <xf numFmtId="0" fontId="25" fillId="0" borderId="0" xfId="0" applyFont="1" applyAlignment="1">
      <alignment horizontal="center"/>
    </xf>
    <xf numFmtId="0" fontId="26" fillId="0" borderId="0" xfId="0" applyFont="1"/>
    <xf numFmtId="0" fontId="26" fillId="0" borderId="0" xfId="0" quotePrefix="1" applyFont="1" applyFill="1" applyBorder="1"/>
    <xf numFmtId="0" fontId="26" fillId="0" borderId="0" xfId="0" applyFont="1" applyAlignment="1">
      <alignment horizontal="centerContinuous"/>
    </xf>
    <xf numFmtId="0" fontId="0" fillId="0" borderId="0" xfId="0" applyAlignment="1"/>
    <xf numFmtId="0" fontId="0" fillId="0" borderId="20" xfId="0" applyBorder="1"/>
    <xf numFmtId="0" fontId="22" fillId="0" borderId="20" xfId="0" applyFont="1" applyBorder="1"/>
    <xf numFmtId="0" fontId="0" fillId="0" borderId="20" xfId="0" applyBorder="1" applyAlignment="1">
      <alignment horizontal="right"/>
    </xf>
    <xf numFmtId="0" fontId="13" fillId="0" borderId="20" xfId="0" applyFont="1" applyBorder="1"/>
    <xf numFmtId="0" fontId="0" fillId="0" borderId="21" xfId="0" applyBorder="1"/>
    <xf numFmtId="0" fontId="26" fillId="0" borderId="0" xfId="0" applyFont="1" applyFill="1" applyBorder="1"/>
    <xf numFmtId="0" fontId="22" fillId="5" borderId="0" xfId="0" applyFont="1" applyFill="1" applyBorder="1"/>
    <xf numFmtId="0" fontId="23" fillId="5" borderId="22" xfId="0" applyFont="1" applyFill="1" applyBorder="1"/>
    <xf numFmtId="0" fontId="2" fillId="4" borderId="3" xfId="0" applyFont="1" applyFill="1" applyBorder="1"/>
    <xf numFmtId="0" fontId="0" fillId="9" borderId="0" xfId="0" applyFill="1"/>
    <xf numFmtId="49" fontId="0" fillId="6" borderId="2" xfId="0" applyNumberFormat="1" applyFont="1" applyFill="1" applyBorder="1"/>
    <xf numFmtId="0" fontId="0" fillId="0" borderId="0" xfId="0" applyNumberFormat="1"/>
    <xf numFmtId="49" fontId="0" fillId="0" borderId="2" xfId="0" applyNumberFormat="1" applyFont="1" applyBorder="1"/>
    <xf numFmtId="0" fontId="25" fillId="0" borderId="0" xfId="0" applyFont="1"/>
    <xf numFmtId="0" fontId="18" fillId="0" borderId="0" xfId="0" applyFont="1" applyBorder="1"/>
    <xf numFmtId="0" fontId="27" fillId="5" borderId="0" xfId="0" applyFont="1" applyFill="1" applyBorder="1"/>
    <xf numFmtId="0" fontId="28" fillId="0" borderId="0" xfId="0" applyFont="1" applyAlignment="1">
      <alignment horizontal="centerContinuous"/>
    </xf>
    <xf numFmtId="0" fontId="29" fillId="0" borderId="0" xfId="0" applyFont="1"/>
    <xf numFmtId="0" fontId="30" fillId="0" borderId="0" xfId="0" applyFont="1" applyAlignment="1">
      <alignment horizontal="center" vertical="center"/>
    </xf>
    <xf numFmtId="0" fontId="31" fillId="0" borderId="0" xfId="0" applyFont="1" applyAlignment="1">
      <alignment horizontal="left" vertical="center"/>
    </xf>
    <xf numFmtId="0" fontId="24" fillId="0" borderId="0" xfId="0" applyFont="1" applyAlignment="1">
      <alignment horizontal="centerContinuous"/>
    </xf>
    <xf numFmtId="49" fontId="0" fillId="0" borderId="0" xfId="0" applyNumberFormat="1"/>
    <xf numFmtId="0" fontId="0" fillId="6" borderId="26" xfId="0" applyFont="1" applyFill="1" applyBorder="1" applyAlignment="1">
      <alignment horizontal="center"/>
    </xf>
    <xf numFmtId="0" fontId="7" fillId="6" borderId="26" xfId="0" applyFont="1" applyFill="1" applyBorder="1" applyAlignment="1">
      <alignment vertical="center"/>
    </xf>
    <xf numFmtId="0" fontId="0" fillId="6" borderId="26" xfId="0" applyFont="1" applyFill="1" applyBorder="1"/>
    <xf numFmtId="164" fontId="0" fillId="6" borderId="26" xfId="1" applyNumberFormat="1" applyFont="1" applyFill="1" applyBorder="1"/>
    <xf numFmtId="164" fontId="0" fillId="6" borderId="27" xfId="1" applyNumberFormat="1" applyFont="1" applyFill="1" applyBorder="1"/>
    <xf numFmtId="0" fontId="0" fillId="0" borderId="28" xfId="0" applyFont="1" applyBorder="1" applyAlignment="1">
      <alignment horizontal="center"/>
    </xf>
    <xf numFmtId="0" fontId="7" fillId="0" borderId="28" xfId="0" applyFont="1" applyBorder="1" applyAlignment="1">
      <alignment vertical="center"/>
    </xf>
    <xf numFmtId="0" fontId="0" fillId="0" borderId="28" xfId="0" applyFont="1" applyBorder="1"/>
    <xf numFmtId="164" fontId="0" fillId="0" borderId="28" xfId="1" applyNumberFormat="1" applyFont="1" applyBorder="1"/>
    <xf numFmtId="164" fontId="0" fillId="0" borderId="29" xfId="1" applyNumberFormat="1" applyFont="1" applyBorder="1"/>
    <xf numFmtId="0" fontId="0" fillId="0" borderId="26" xfId="0" applyFont="1" applyBorder="1" applyAlignment="1">
      <alignment horizontal="center"/>
    </xf>
    <xf numFmtId="0" fontId="7" fillId="0" borderId="26" xfId="0" applyFont="1" applyBorder="1" applyAlignment="1">
      <alignment vertical="center"/>
    </xf>
    <xf numFmtId="0" fontId="0" fillId="0" borderId="26" xfId="0" applyFont="1" applyBorder="1"/>
    <xf numFmtId="164" fontId="0" fillId="0" borderId="26" xfId="1" applyNumberFormat="1" applyFont="1" applyBorder="1"/>
    <xf numFmtId="164" fontId="0" fillId="0" borderId="27" xfId="1" applyNumberFormat="1" applyFont="1" applyBorder="1"/>
    <xf numFmtId="0" fontId="0" fillId="6" borderId="28" xfId="0" applyFont="1" applyFill="1" applyBorder="1" applyAlignment="1">
      <alignment horizontal="center"/>
    </xf>
    <xf numFmtId="0" fontId="7" fillId="6" borderId="28" xfId="0" applyFont="1" applyFill="1" applyBorder="1" applyAlignment="1">
      <alignment vertical="center"/>
    </xf>
    <xf numFmtId="0" fontId="0" fillId="6" borderId="28" xfId="0" applyFont="1" applyFill="1" applyBorder="1"/>
    <xf numFmtId="164" fontId="0" fillId="6" borderId="28" xfId="1" applyNumberFormat="1" applyFont="1" applyFill="1" applyBorder="1"/>
    <xf numFmtId="164" fontId="0" fillId="6" borderId="29" xfId="1" applyNumberFormat="1" applyFont="1" applyFill="1" applyBorder="1"/>
    <xf numFmtId="0" fontId="32" fillId="0" borderId="0" xfId="0" applyFont="1"/>
    <xf numFmtId="0" fontId="33" fillId="0" borderId="0" xfId="0" applyFont="1"/>
    <xf numFmtId="0" fontId="34" fillId="0" borderId="0" xfId="0" applyFont="1"/>
    <xf numFmtId="0" fontId="30" fillId="0" borderId="0" xfId="0" applyFont="1" applyAlignment="1">
      <alignment horizontal="center"/>
    </xf>
    <xf numFmtId="0" fontId="33" fillId="16" borderId="1" xfId="0" applyFont="1" applyFill="1" applyBorder="1"/>
    <xf numFmtId="0" fontId="0" fillId="16" borderId="1" xfId="0" applyFill="1" applyBorder="1"/>
    <xf numFmtId="0" fontId="34" fillId="16" borderId="1" xfId="0" applyFont="1" applyFill="1" applyBorder="1"/>
    <xf numFmtId="0" fontId="0" fillId="16" borderId="1" xfId="0" applyFill="1" applyBorder="1" applyAlignment="1">
      <alignment horizontal="center"/>
    </xf>
    <xf numFmtId="0" fontId="0" fillId="16" borderId="1" xfId="0" applyFont="1" applyFill="1" applyBorder="1" applyAlignment="1">
      <alignment horizontal="center"/>
    </xf>
    <xf numFmtId="0" fontId="36" fillId="16" borderId="1" xfId="0" applyFont="1" applyFill="1" applyBorder="1"/>
    <xf numFmtId="0" fontId="37" fillId="0" borderId="25" xfId="0" applyFont="1" applyBorder="1" applyAlignment="1">
      <alignment horizontal="center"/>
    </xf>
    <xf numFmtId="0" fontId="30" fillId="0" borderId="30" xfId="0" applyFont="1" applyBorder="1" applyAlignment="1">
      <alignment horizontal="center"/>
    </xf>
    <xf numFmtId="0" fontId="30" fillId="0" borderId="24" xfId="0" applyFont="1" applyBorder="1" applyAlignment="1">
      <alignment horizontal="center"/>
    </xf>
    <xf numFmtId="0" fontId="38" fillId="10" borderId="23" xfId="0" applyFont="1" applyFill="1" applyBorder="1"/>
    <xf numFmtId="0" fontId="38" fillId="12" borderId="23" xfId="0" applyFont="1" applyFill="1" applyBorder="1"/>
    <xf numFmtId="0" fontId="4" fillId="19" borderId="23" xfId="0" applyFont="1" applyFill="1" applyBorder="1" applyAlignment="1">
      <alignment horizontal="center"/>
    </xf>
    <xf numFmtId="0" fontId="38" fillId="13" borderId="23" xfId="0" applyFont="1" applyFill="1" applyBorder="1"/>
    <xf numFmtId="0" fontId="4" fillId="20" borderId="23" xfId="0" applyFont="1" applyFill="1" applyBorder="1" applyAlignment="1">
      <alignment horizontal="center"/>
    </xf>
    <xf numFmtId="0" fontId="4" fillId="15" borderId="23" xfId="0" applyFont="1" applyFill="1" applyBorder="1" applyAlignment="1">
      <alignment horizontal="center"/>
    </xf>
    <xf numFmtId="0" fontId="38" fillId="21" borderId="23" xfId="0" applyFont="1" applyFill="1" applyBorder="1"/>
    <xf numFmtId="0" fontId="38" fillId="14" borderId="23" xfId="0" applyFont="1" applyFill="1" applyBorder="1"/>
    <xf numFmtId="0" fontId="4" fillId="14" borderId="23" xfId="0" applyFont="1" applyFill="1" applyBorder="1" applyAlignment="1">
      <alignment horizontal="center"/>
    </xf>
    <xf numFmtId="0" fontId="41" fillId="0" borderId="0" xfId="0" applyFont="1" applyAlignment="1">
      <alignment horizontal="center"/>
    </xf>
    <xf numFmtId="0" fontId="23" fillId="5" borderId="9" xfId="0" applyFont="1" applyFill="1" applyBorder="1"/>
    <xf numFmtId="0" fontId="23" fillId="5" borderId="19" xfId="0" applyFont="1" applyFill="1" applyBorder="1"/>
    <xf numFmtId="0" fontId="42" fillId="0" borderId="31" xfId="0" applyFont="1" applyBorder="1" applyAlignment="1">
      <alignment horizontal="center" vertical="center"/>
    </xf>
    <xf numFmtId="0" fontId="4" fillId="18" borderId="32" xfId="0" applyFont="1" applyFill="1" applyBorder="1" applyAlignment="1">
      <alignment horizontal="center"/>
    </xf>
    <xf numFmtId="0" fontId="0" fillId="22" borderId="1" xfId="0" applyFill="1" applyBorder="1"/>
    <xf numFmtId="11" fontId="0" fillId="2" borderId="1" xfId="0" applyNumberFormat="1" applyFill="1" applyBorder="1"/>
    <xf numFmtId="0" fontId="43" fillId="0" borderId="0" xfId="0" applyFont="1" applyAlignment="1">
      <alignment horizontal="center"/>
    </xf>
    <xf numFmtId="0" fontId="40" fillId="0" borderId="0" xfId="0" applyFont="1"/>
    <xf numFmtId="0" fontId="40" fillId="0" borderId="0" xfId="0" applyFont="1" applyAlignment="1">
      <alignment horizontal="center"/>
    </xf>
    <xf numFmtId="0" fontId="40" fillId="0" borderId="0" xfId="0" applyFont="1" applyAlignment="1">
      <alignment horizontal="left"/>
    </xf>
    <xf numFmtId="164" fontId="41" fillId="0" borderId="0" xfId="1" applyNumberFormat="1" applyFont="1"/>
    <xf numFmtId="0" fontId="41" fillId="0" borderId="0" xfId="0" applyFont="1"/>
    <xf numFmtId="164" fontId="41" fillId="0" borderId="0" xfId="1" applyNumberFormat="1" applyFont="1" applyAlignment="1">
      <alignment horizontal="centerContinuous"/>
    </xf>
    <xf numFmtId="0" fontId="12" fillId="0" borderId="0" xfId="0" applyFont="1" applyAlignment="1">
      <alignment horizontal="center"/>
    </xf>
    <xf numFmtId="0" fontId="2" fillId="4" borderId="2" xfId="0" applyFont="1" applyFill="1" applyBorder="1" applyAlignment="1">
      <alignment horizontal="centerContinuous" vertical="center"/>
    </xf>
    <xf numFmtId="0" fontId="2" fillId="4" borderId="2" xfId="0" applyFont="1" applyFill="1" applyBorder="1" applyAlignment="1">
      <alignment horizontal="left" vertical="center"/>
    </xf>
    <xf numFmtId="0" fontId="44" fillId="0" borderId="0" xfId="0" applyFont="1" applyAlignment="1">
      <alignment horizontal="right"/>
    </xf>
    <xf numFmtId="0" fontId="5" fillId="17" borderId="33" xfId="0" applyFont="1" applyFill="1" applyBorder="1" applyAlignment="1" applyProtection="1">
      <alignment horizontal="center" vertical="center"/>
      <protection locked="0"/>
    </xf>
    <xf numFmtId="0" fontId="45" fillId="0" borderId="5" xfId="0" applyFont="1" applyBorder="1" applyAlignment="1">
      <alignment horizontal="centerContinuous"/>
    </xf>
    <xf numFmtId="0" fontId="45" fillId="0" borderId="6" xfId="0" applyFont="1" applyBorder="1" applyAlignment="1">
      <alignment horizontal="centerContinuous"/>
    </xf>
    <xf numFmtId="164" fontId="41" fillId="0" borderId="8" xfId="1" applyNumberFormat="1" applyFont="1" applyBorder="1"/>
    <xf numFmtId="0" fontId="41" fillId="0" borderId="0" xfId="0" applyFont="1" applyBorder="1"/>
    <xf numFmtId="0" fontId="41" fillId="0" borderId="9" xfId="0" applyFont="1" applyBorder="1"/>
    <xf numFmtId="164" fontId="41" fillId="0" borderId="22" xfId="1" applyNumberFormat="1" applyFont="1" applyBorder="1"/>
    <xf numFmtId="0" fontId="41" fillId="0" borderId="18" xfId="0" applyFont="1" applyBorder="1"/>
    <xf numFmtId="0" fontId="46" fillId="0" borderId="0" xfId="0" applyFont="1" applyAlignment="1" applyProtection="1">
      <alignment horizontal="center" vertical="center"/>
      <protection locked="0"/>
    </xf>
    <xf numFmtId="0" fontId="48" fillId="0" borderId="4" xfId="0" applyFont="1" applyBorder="1" applyAlignment="1">
      <alignment horizontal="centerContinuous"/>
    </xf>
    <xf numFmtId="164" fontId="41" fillId="0" borderId="0" xfId="1" applyNumberFormat="1" applyFont="1" applyBorder="1"/>
    <xf numFmtId="164" fontId="0" fillId="23" borderId="37" xfId="0" applyNumberFormat="1" applyFill="1" applyBorder="1"/>
    <xf numFmtId="164" fontId="41" fillId="23" borderId="38" xfId="1" applyNumberFormat="1" applyFont="1" applyFill="1" applyBorder="1"/>
    <xf numFmtId="0" fontId="0" fillId="23" borderId="38" xfId="0" applyFill="1" applyBorder="1"/>
    <xf numFmtId="0" fontId="0" fillId="23" borderId="37" xfId="0" applyFill="1" applyBorder="1"/>
    <xf numFmtId="0" fontId="0" fillId="5" borderId="0" xfId="0" applyFont="1" applyFill="1" applyBorder="1"/>
    <xf numFmtId="164" fontId="2" fillId="11" borderId="0" xfId="0" applyNumberFormat="1" applyFont="1" applyFill="1"/>
    <xf numFmtId="0" fontId="23" fillId="0" borderId="0" xfId="0" applyFont="1" applyBorder="1"/>
    <xf numFmtId="0" fontId="49" fillId="23" borderId="38" xfId="0" applyFont="1" applyFill="1" applyBorder="1"/>
    <xf numFmtId="0" fontId="39" fillId="24" borderId="23" xfId="0" applyFont="1" applyFill="1" applyBorder="1"/>
    <xf numFmtId="0" fontId="9" fillId="0" borderId="0" xfId="0" applyFont="1" applyAlignment="1">
      <alignment horizontal="center"/>
    </xf>
    <xf numFmtId="0" fontId="50" fillId="0" borderId="0" xfId="0" applyFont="1"/>
    <xf numFmtId="0" fontId="51" fillId="0" borderId="0" xfId="0" applyFont="1"/>
    <xf numFmtId="0" fontId="52" fillId="0" borderId="0" xfId="0" applyFont="1" applyAlignment="1">
      <alignment horizontal="center"/>
    </xf>
    <xf numFmtId="0" fontId="35" fillId="10" borderId="39" xfId="0" applyFont="1" applyFill="1" applyBorder="1"/>
    <xf numFmtId="0" fontId="35" fillId="10" borderId="41" xfId="0" applyFont="1" applyFill="1" applyBorder="1"/>
    <xf numFmtId="0" fontId="35" fillId="12" borderId="39" xfId="0" applyFont="1" applyFill="1" applyBorder="1"/>
    <xf numFmtId="0" fontId="35" fillId="12" borderId="41" xfId="0" applyFont="1" applyFill="1" applyBorder="1"/>
    <xf numFmtId="0" fontId="39" fillId="13" borderId="39" xfId="0" applyFont="1" applyFill="1" applyBorder="1"/>
    <xf numFmtId="0" fontId="39" fillId="13" borderId="41" xfId="0" applyFont="1" applyFill="1" applyBorder="1"/>
    <xf numFmtId="0" fontId="39" fillId="21" borderId="41" xfId="0" applyFont="1" applyFill="1" applyBorder="1"/>
    <xf numFmtId="0" fontId="39" fillId="14" borderId="41" xfId="0" applyFont="1" applyFill="1" applyBorder="1"/>
    <xf numFmtId="0" fontId="39" fillId="24" borderId="42" xfId="0" applyFont="1" applyFill="1" applyBorder="1"/>
    <xf numFmtId="0" fontId="53" fillId="24" borderId="0" xfId="0" applyFont="1" applyFill="1" applyAlignment="1">
      <alignment horizontal="center"/>
    </xf>
    <xf numFmtId="0" fontId="53" fillId="20" borderId="40" xfId="0" applyFont="1" applyFill="1" applyBorder="1" applyAlignment="1">
      <alignment horizontal="center"/>
    </xf>
    <xf numFmtId="0" fontId="53" fillId="19" borderId="40" xfId="0" applyFont="1" applyFill="1" applyBorder="1" applyAlignment="1">
      <alignment horizontal="center"/>
    </xf>
    <xf numFmtId="0" fontId="53" fillId="18" borderId="40" xfId="0" applyFont="1" applyFill="1" applyBorder="1" applyAlignment="1">
      <alignment horizontal="center"/>
    </xf>
    <xf numFmtId="0" fontId="0" fillId="0" borderId="43" xfId="0" applyFont="1" applyBorder="1"/>
    <xf numFmtId="49" fontId="0" fillId="0" borderId="44" xfId="0" applyNumberFormat="1" applyFont="1" applyBorder="1"/>
    <xf numFmtId="0" fontId="53" fillId="15" borderId="0" xfId="0" applyFont="1" applyFill="1" applyBorder="1" applyAlignment="1">
      <alignment horizontal="center"/>
    </xf>
    <xf numFmtId="0" fontId="53" fillId="14" borderId="0" xfId="0" applyFont="1" applyFill="1" applyBorder="1" applyAlignment="1">
      <alignment horizontal="center"/>
    </xf>
    <xf numFmtId="0" fontId="55" fillId="25" borderId="0" xfId="0" applyFont="1" applyFill="1" applyProtection="1">
      <protection locked="0"/>
    </xf>
    <xf numFmtId="0" fontId="47" fillId="25" borderId="0" xfId="0" applyFont="1" applyFill="1" applyProtection="1">
      <protection locked="0"/>
    </xf>
    <xf numFmtId="0" fontId="47" fillId="25" borderId="0" xfId="0" applyFont="1" applyFill="1" applyBorder="1" applyProtection="1">
      <protection locked="0"/>
    </xf>
    <xf numFmtId="0" fontId="52" fillId="25" borderId="0" xfId="0" applyFont="1" applyFill="1" applyBorder="1" applyAlignment="1" applyProtection="1">
      <alignment wrapText="1"/>
      <protection locked="0"/>
    </xf>
    <xf numFmtId="0" fontId="57" fillId="25" borderId="0" xfId="0" applyFont="1" applyFill="1" applyBorder="1" applyAlignment="1" applyProtection="1">
      <alignment wrapText="1"/>
      <protection locked="0"/>
    </xf>
    <xf numFmtId="0" fontId="57" fillId="25" borderId="0" xfId="0" applyFont="1" applyFill="1" applyBorder="1" applyAlignment="1" applyProtection="1">
      <alignment vertical="center" wrapText="1"/>
      <protection locked="0"/>
    </xf>
    <xf numFmtId="0" fontId="58" fillId="26" borderId="48" xfId="0" applyFont="1" applyFill="1" applyBorder="1" applyAlignment="1" applyProtection="1">
      <alignment wrapText="1"/>
      <protection locked="0"/>
    </xf>
    <xf numFmtId="0" fontId="58" fillId="26" borderId="49" xfId="0" applyFont="1" applyFill="1" applyBorder="1" applyAlignment="1" applyProtection="1">
      <alignment wrapText="1"/>
      <protection locked="0"/>
    </xf>
    <xf numFmtId="0" fontId="58" fillId="26" borderId="51" xfId="0" applyFont="1" applyFill="1" applyBorder="1" applyAlignment="1" applyProtection="1">
      <alignment wrapText="1"/>
      <protection locked="0"/>
    </xf>
    <xf numFmtId="0" fontId="59" fillId="26" borderId="54" xfId="0" applyFont="1" applyFill="1" applyBorder="1" applyAlignment="1" applyProtection="1">
      <alignment wrapText="1"/>
      <protection locked="0"/>
    </xf>
    <xf numFmtId="0" fontId="60" fillId="26" borderId="55" xfId="0" applyFont="1" applyFill="1" applyBorder="1" applyAlignment="1" applyProtection="1">
      <alignment horizontal="center" wrapText="1"/>
      <protection locked="0"/>
    </xf>
    <xf numFmtId="0" fontId="59" fillId="26" borderId="56" xfId="0" applyFont="1" applyFill="1" applyBorder="1" applyAlignment="1" applyProtection="1">
      <alignment wrapText="1"/>
      <protection locked="0"/>
    </xf>
    <xf numFmtId="0" fontId="60" fillId="26" borderId="57" xfId="0" applyFont="1" applyFill="1" applyBorder="1" applyAlignment="1" applyProtection="1">
      <alignment horizontal="center" wrapText="1"/>
      <protection locked="0"/>
    </xf>
    <xf numFmtId="0" fontId="59" fillId="26" borderId="58" xfId="0" applyFont="1" applyFill="1" applyBorder="1" applyAlignment="1" applyProtection="1">
      <alignment vertical="center" wrapText="1"/>
      <protection locked="0"/>
    </xf>
    <xf numFmtId="0" fontId="60" fillId="26" borderId="59" xfId="0" applyFont="1" applyFill="1" applyBorder="1" applyAlignment="1" applyProtection="1">
      <alignment horizontal="center" vertical="center" wrapText="1"/>
      <protection locked="0"/>
    </xf>
    <xf numFmtId="165" fontId="55" fillId="27" borderId="52" xfId="0" applyNumberFormat="1" applyFont="1" applyFill="1" applyBorder="1" applyAlignment="1" applyProtection="1">
      <alignment horizontal="center" vertical="center"/>
      <protection locked="0"/>
    </xf>
    <xf numFmtId="165" fontId="47" fillId="27" borderId="53" xfId="0" applyNumberFormat="1" applyFont="1" applyFill="1" applyBorder="1" applyAlignment="1" applyProtection="1">
      <alignment horizontal="center" vertical="center"/>
      <protection locked="0"/>
    </xf>
    <xf numFmtId="0" fontId="61" fillId="27" borderId="60" xfId="0" applyFont="1" applyFill="1" applyBorder="1" applyAlignment="1" applyProtection="1">
      <alignment vertical="center" wrapText="1"/>
      <protection locked="0"/>
    </xf>
    <xf numFmtId="0" fontId="61" fillId="27" borderId="61" xfId="0" applyFont="1" applyFill="1" applyBorder="1" applyAlignment="1" applyProtection="1">
      <alignment vertical="center" wrapText="1"/>
      <protection locked="0"/>
    </xf>
    <xf numFmtId="164" fontId="61" fillId="27" borderId="62" xfId="1" applyNumberFormat="1" applyFont="1" applyFill="1" applyBorder="1" applyAlignment="1" applyProtection="1">
      <alignment vertical="center" wrapText="1"/>
      <protection locked="0"/>
    </xf>
    <xf numFmtId="0" fontId="57" fillId="25" borderId="63" xfId="0" applyFont="1" applyFill="1" applyBorder="1" applyAlignment="1" applyProtection="1">
      <alignment vertical="center" wrapText="1"/>
      <protection locked="0"/>
    </xf>
    <xf numFmtId="0" fontId="57" fillId="25" borderId="63" xfId="0" applyFont="1" applyFill="1" applyBorder="1" applyAlignment="1" applyProtection="1">
      <alignment horizontal="right" wrapText="1"/>
      <protection locked="0"/>
    </xf>
    <xf numFmtId="0" fontId="57" fillId="25" borderId="64" xfId="0" applyFont="1" applyFill="1" applyBorder="1" applyAlignment="1" applyProtection="1">
      <alignment vertical="center" wrapText="1"/>
      <protection locked="0"/>
    </xf>
    <xf numFmtId="0" fontId="57" fillId="25" borderId="64" xfId="0" applyFont="1" applyFill="1" applyBorder="1" applyAlignment="1" applyProtection="1">
      <alignment horizontal="right" wrapText="1"/>
      <protection locked="0"/>
    </xf>
    <xf numFmtId="0" fontId="57" fillId="25" borderId="64" xfId="0" applyFont="1" applyFill="1" applyBorder="1" applyAlignment="1" applyProtection="1">
      <alignment wrapText="1"/>
      <protection locked="0"/>
    </xf>
    <xf numFmtId="0" fontId="57" fillId="25" borderId="64" xfId="0" applyFont="1" applyFill="1" applyBorder="1" applyAlignment="1" applyProtection="1">
      <alignment vertical="center"/>
      <protection locked="0"/>
    </xf>
    <xf numFmtId="0" fontId="57" fillId="25" borderId="64" xfId="0" applyFont="1" applyFill="1" applyBorder="1" applyAlignment="1" applyProtection="1">
      <alignment horizontal="right"/>
      <protection locked="0"/>
    </xf>
    <xf numFmtId="0" fontId="57" fillId="25" borderId="65" xfId="0" applyFont="1" applyFill="1" applyBorder="1" applyAlignment="1" applyProtection="1">
      <alignment vertical="center" wrapText="1"/>
      <protection locked="0"/>
    </xf>
    <xf numFmtId="0" fontId="57" fillId="25" borderId="66" xfId="0" applyFont="1" applyFill="1" applyBorder="1" applyAlignment="1" applyProtection="1">
      <alignment vertical="center" wrapText="1"/>
      <protection locked="0"/>
    </xf>
    <xf numFmtId="0" fontId="57" fillId="25" borderId="66" xfId="0" applyFont="1" applyFill="1" applyBorder="1" applyAlignment="1" applyProtection="1">
      <alignment wrapText="1"/>
      <protection locked="0"/>
    </xf>
    <xf numFmtId="0" fontId="57" fillId="25" borderId="66" xfId="0" applyFont="1" applyFill="1" applyBorder="1" applyAlignment="1" applyProtection="1">
      <alignment vertical="center"/>
      <protection locked="0"/>
    </xf>
    <xf numFmtId="0" fontId="57" fillId="25" borderId="66" xfId="0" applyFont="1" applyFill="1" applyBorder="1" applyAlignment="1" applyProtection="1">
      <alignment horizontal="right" wrapText="1"/>
      <protection locked="0"/>
    </xf>
    <xf numFmtId="0" fontId="57" fillId="25" borderId="67" xfId="0" applyFont="1" applyFill="1" applyBorder="1" applyAlignment="1" applyProtection="1">
      <alignment vertical="center" wrapText="1"/>
      <protection locked="0"/>
    </xf>
    <xf numFmtId="0" fontId="57" fillId="25" borderId="68" xfId="0" applyFont="1" applyFill="1" applyBorder="1" applyAlignment="1" applyProtection="1">
      <alignment vertical="center" wrapText="1"/>
      <protection locked="0"/>
    </xf>
    <xf numFmtId="0" fontId="57" fillId="25" borderId="68" xfId="0" applyFont="1" applyFill="1" applyBorder="1" applyAlignment="1" applyProtection="1">
      <alignment horizontal="right" wrapText="1"/>
      <protection locked="0"/>
    </xf>
    <xf numFmtId="164" fontId="57" fillId="25" borderId="69" xfId="1" applyNumberFormat="1" applyFont="1" applyFill="1" applyBorder="1" applyAlignment="1" applyProtection="1">
      <alignment vertical="center" wrapText="1"/>
      <protection locked="0"/>
    </xf>
    <xf numFmtId="164" fontId="57" fillId="25" borderId="70" xfId="1" applyNumberFormat="1" applyFont="1" applyFill="1" applyBorder="1" applyAlignment="1" applyProtection="1">
      <alignment vertical="center" wrapText="1"/>
      <protection locked="0"/>
    </xf>
    <xf numFmtId="164" fontId="57" fillId="25" borderId="71" xfId="1" applyNumberFormat="1" applyFont="1" applyFill="1" applyBorder="1" applyAlignment="1" applyProtection="1">
      <alignment vertical="center" wrapText="1"/>
      <protection locked="0"/>
    </xf>
    <xf numFmtId="0" fontId="62" fillId="25" borderId="72" xfId="0" applyFont="1" applyFill="1" applyBorder="1" applyAlignment="1" applyProtection="1">
      <alignment horizontal="center" vertical="center" wrapText="1"/>
      <protection locked="0"/>
    </xf>
    <xf numFmtId="0" fontId="62" fillId="25" borderId="73" xfId="0" applyFont="1" applyFill="1" applyBorder="1" applyAlignment="1" applyProtection="1">
      <alignment horizontal="center" vertical="center" wrapText="1"/>
      <protection locked="0"/>
    </xf>
    <xf numFmtId="0" fontId="62" fillId="25" borderId="73" xfId="0" applyFont="1" applyFill="1" applyBorder="1" applyAlignment="1" applyProtection="1">
      <alignment horizontal="center" vertical="center"/>
      <protection locked="0"/>
    </xf>
    <xf numFmtId="0" fontId="62" fillId="25" borderId="74" xfId="0" applyFont="1" applyFill="1" applyBorder="1" applyAlignment="1" applyProtection="1">
      <alignment horizontal="center" vertical="center" wrapText="1"/>
      <protection locked="0"/>
    </xf>
    <xf numFmtId="0" fontId="63" fillId="25" borderId="0" xfId="0" applyFont="1" applyFill="1" applyAlignment="1" applyProtection="1">
      <alignment horizontal="center"/>
      <protection locked="0"/>
    </xf>
    <xf numFmtId="0" fontId="64" fillId="26" borderId="56" xfId="0" applyFont="1" applyFill="1" applyBorder="1" applyAlignment="1" applyProtection="1">
      <alignment wrapText="1"/>
      <protection locked="0"/>
    </xf>
    <xf numFmtId="0" fontId="65" fillId="26" borderId="57" xfId="0" applyFont="1" applyFill="1" applyBorder="1" applyAlignment="1" applyProtection="1">
      <alignment horizontal="center" wrapText="1"/>
      <protection locked="0"/>
    </xf>
    <xf numFmtId="0" fontId="66" fillId="25" borderId="66" xfId="0" applyFont="1" applyFill="1" applyBorder="1" applyAlignment="1" applyProtection="1">
      <alignment vertical="center" wrapText="1"/>
      <protection locked="0"/>
    </xf>
    <xf numFmtId="0" fontId="66" fillId="25" borderId="64" xfId="0" applyFont="1" applyFill="1" applyBorder="1" applyAlignment="1" applyProtection="1">
      <alignment vertical="center" wrapText="1"/>
      <protection locked="0"/>
    </xf>
    <xf numFmtId="0" fontId="66" fillId="25" borderId="64" xfId="0" applyFont="1" applyFill="1" applyBorder="1" applyAlignment="1" applyProtection="1">
      <alignment horizontal="right" wrapText="1"/>
      <protection locked="0"/>
    </xf>
    <xf numFmtId="164" fontId="66" fillId="25" borderId="70" xfId="1" applyNumberFormat="1" applyFont="1" applyFill="1" applyBorder="1" applyAlignment="1" applyProtection="1">
      <alignment vertical="center" wrapText="1"/>
      <protection locked="0"/>
    </xf>
    <xf numFmtId="0" fontId="67" fillId="25" borderId="0" xfId="0" applyFont="1" applyFill="1" applyProtection="1">
      <protection locked="0"/>
    </xf>
    <xf numFmtId="0" fontId="68" fillId="26" borderId="47" xfId="0" applyFont="1" applyFill="1" applyBorder="1" applyAlignment="1" applyProtection="1">
      <alignment horizontal="center" vertical="center"/>
      <protection locked="0"/>
    </xf>
    <xf numFmtId="0" fontId="69" fillId="26" borderId="50" xfId="0" applyFont="1" applyFill="1" applyBorder="1" applyAlignment="1" applyProtection="1">
      <alignment horizontal="right" vertical="center" textRotation="90"/>
      <protection locked="0"/>
    </xf>
    <xf numFmtId="0" fontId="34" fillId="25" borderId="0" xfId="0" applyFont="1" applyFill="1" applyAlignment="1" applyProtection="1">
      <alignment horizontal="center"/>
      <protection locked="0"/>
    </xf>
    <xf numFmtId="0" fontId="70" fillId="25" borderId="0" xfId="0" applyFont="1" applyFill="1" applyAlignment="1" applyProtection="1">
      <alignment horizontal="right"/>
      <protection locked="0"/>
    </xf>
    <xf numFmtId="0" fontId="71" fillId="25" borderId="0" xfId="0" applyFont="1" applyFill="1" applyAlignment="1" applyProtection="1">
      <alignment horizontal="center"/>
      <protection locked="0"/>
    </xf>
    <xf numFmtId="0" fontId="72" fillId="24" borderId="42" xfId="0" applyFont="1" applyFill="1" applyBorder="1"/>
    <xf numFmtId="0" fontId="0" fillId="0" borderId="0" xfId="0" applyFill="1"/>
    <xf numFmtId="0" fontId="72" fillId="24" borderId="23" xfId="0" applyFont="1" applyFill="1" applyBorder="1"/>
    <xf numFmtId="0" fontId="0" fillId="0" borderId="3" xfId="0" applyFont="1" applyFill="1" applyBorder="1"/>
    <xf numFmtId="0" fontId="0" fillId="30" borderId="26" xfId="0" applyFont="1" applyFill="1" applyBorder="1"/>
    <xf numFmtId="0" fontId="72" fillId="13" borderId="41" xfId="0" applyNumberFormat="1" applyFont="1" applyFill="1" applyBorder="1"/>
    <xf numFmtId="0" fontId="72" fillId="21" borderId="41" xfId="0" applyNumberFormat="1" applyFont="1" applyFill="1" applyBorder="1"/>
    <xf numFmtId="0" fontId="72" fillId="14" borderId="41" xfId="0" applyNumberFormat="1" applyFont="1" applyFill="1" applyBorder="1"/>
    <xf numFmtId="0" fontId="72" fillId="14" borderId="0" xfId="0" applyNumberFormat="1" applyFont="1" applyFill="1" applyBorder="1"/>
    <xf numFmtId="0" fontId="59" fillId="26" borderId="75" xfId="0" applyFont="1" applyFill="1" applyBorder="1" applyAlignment="1" applyProtection="1">
      <alignment wrapText="1"/>
      <protection locked="0"/>
    </xf>
    <xf numFmtId="0" fontId="60" fillId="26" borderId="76" xfId="0" applyFont="1" applyFill="1" applyBorder="1" applyAlignment="1" applyProtection="1">
      <alignment horizontal="center" wrapText="1"/>
      <protection locked="0"/>
    </xf>
    <xf numFmtId="0" fontId="57" fillId="25" borderId="77" xfId="0" applyFont="1" applyFill="1" applyBorder="1" applyAlignment="1" applyProtection="1">
      <alignment vertical="center" wrapText="1"/>
      <protection locked="0"/>
    </xf>
    <xf numFmtId="0" fontId="57" fillId="25" borderId="78" xfId="0" applyFont="1" applyFill="1" applyBorder="1" applyAlignment="1" applyProtection="1">
      <alignment vertical="center" wrapText="1"/>
      <protection locked="0"/>
    </xf>
    <xf numFmtId="0" fontId="57" fillId="25" borderId="78" xfId="0" applyFont="1" applyFill="1" applyBorder="1" applyAlignment="1" applyProtection="1">
      <alignment horizontal="right" wrapText="1"/>
      <protection locked="0"/>
    </xf>
    <xf numFmtId="164" fontId="57" fillId="25" borderId="79" xfId="1" applyNumberFormat="1" applyFont="1" applyFill="1" applyBorder="1" applyAlignment="1" applyProtection="1">
      <alignment vertical="center" wrapText="1"/>
      <protection locked="0"/>
    </xf>
    <xf numFmtId="0" fontId="17" fillId="23" borderId="23" xfId="0" applyFont="1" applyFill="1" applyBorder="1" applyProtection="1">
      <protection locked="0" hidden="1"/>
    </xf>
    <xf numFmtId="0" fontId="17" fillId="23" borderId="23" xfId="0" applyFont="1" applyFill="1" applyBorder="1" applyAlignment="1" applyProtection="1">
      <alignment horizontal="center"/>
      <protection locked="0" hidden="1"/>
    </xf>
    <xf numFmtId="0" fontId="47" fillId="23" borderId="23" xfId="0" applyFont="1" applyFill="1" applyBorder="1" applyAlignment="1" applyProtection="1">
      <alignment horizontal="center"/>
      <protection locked="0" hidden="1"/>
    </xf>
    <xf numFmtId="0" fontId="67" fillId="25" borderId="0" xfId="0" applyFont="1" applyFill="1" applyProtection="1"/>
    <xf numFmtId="0" fontId="55" fillId="25" borderId="0" xfId="0" applyFont="1" applyFill="1" applyProtection="1"/>
    <xf numFmtId="0" fontId="47" fillId="25" borderId="0" xfId="0" applyFont="1" applyFill="1" applyProtection="1"/>
    <xf numFmtId="0" fontId="34" fillId="25" borderId="0" xfId="0" applyFont="1" applyFill="1" applyAlignment="1" applyProtection="1">
      <alignment horizontal="center"/>
    </xf>
    <xf numFmtId="0" fontId="47" fillId="25" borderId="0" xfId="0" applyFont="1" applyFill="1" applyBorder="1" applyProtection="1"/>
    <xf numFmtId="0" fontId="68" fillId="26" borderId="47" xfId="0" applyFont="1" applyFill="1" applyBorder="1" applyAlignment="1" applyProtection="1">
      <alignment horizontal="center" vertical="center"/>
    </xf>
    <xf numFmtId="0" fontId="69" fillId="26" borderId="50" xfId="0" applyFont="1" applyFill="1" applyBorder="1" applyAlignment="1" applyProtection="1">
      <alignment horizontal="right" vertical="center" textRotation="90"/>
    </xf>
    <xf numFmtId="0" fontId="58" fillId="26" borderId="51" xfId="0" applyFont="1" applyFill="1" applyBorder="1" applyAlignment="1" applyProtection="1">
      <alignment wrapText="1"/>
    </xf>
    <xf numFmtId="0" fontId="58" fillId="26" borderId="48" xfId="0" applyFont="1" applyFill="1" applyBorder="1" applyAlignment="1" applyProtection="1">
      <alignment wrapText="1"/>
    </xf>
    <xf numFmtId="0" fontId="58" fillId="26" borderId="49" xfId="0" applyFont="1" applyFill="1" applyBorder="1" applyAlignment="1" applyProtection="1">
      <alignment wrapText="1"/>
    </xf>
    <xf numFmtId="165" fontId="73" fillId="28" borderId="52" xfId="0" applyNumberFormat="1" applyFont="1" applyFill="1" applyBorder="1" applyAlignment="1" applyProtection="1">
      <alignment horizontal="center" vertical="center"/>
    </xf>
    <xf numFmtId="165" fontId="47" fillId="28" borderId="53" xfId="0" applyNumberFormat="1" applyFont="1" applyFill="1" applyBorder="1" applyAlignment="1" applyProtection="1">
      <alignment horizontal="center" vertical="center"/>
    </xf>
    <xf numFmtId="0" fontId="61" fillId="27" borderId="60" xfId="0" applyFont="1" applyFill="1" applyBorder="1" applyAlignment="1" applyProtection="1">
      <alignment vertical="center" wrapText="1"/>
    </xf>
    <xf numFmtId="0" fontId="61" fillId="27" borderId="61" xfId="0" applyFont="1" applyFill="1" applyBorder="1" applyAlignment="1" applyProtection="1">
      <alignment vertical="center" wrapText="1"/>
    </xf>
    <xf numFmtId="164" fontId="61" fillId="27" borderId="62" xfId="1" applyNumberFormat="1" applyFont="1" applyFill="1" applyBorder="1" applyAlignment="1" applyProtection="1">
      <alignment vertical="center" wrapText="1"/>
    </xf>
    <xf numFmtId="0" fontId="59" fillId="26" borderId="54" xfId="0" applyFont="1" applyFill="1" applyBorder="1" applyAlignment="1" applyProtection="1">
      <alignment wrapText="1"/>
    </xf>
    <xf numFmtId="0" fontId="60" fillId="26" borderId="55" xfId="0" applyFont="1" applyFill="1" applyBorder="1" applyAlignment="1" applyProtection="1">
      <alignment horizontal="center" wrapText="1"/>
    </xf>
    <xf numFmtId="0" fontId="57" fillId="29" borderId="65" xfId="0" applyFont="1" applyFill="1" applyBorder="1" applyAlignment="1" applyProtection="1">
      <alignment vertical="center" wrapText="1"/>
    </xf>
    <xf numFmtId="0" fontId="57" fillId="29" borderId="63" xfId="0" applyFont="1" applyFill="1" applyBorder="1" applyAlignment="1" applyProtection="1">
      <alignment vertical="center" wrapText="1"/>
    </xf>
    <xf numFmtId="0" fontId="57" fillId="29" borderId="63" xfId="0" applyFont="1" applyFill="1" applyBorder="1" applyAlignment="1" applyProtection="1">
      <alignment horizontal="right" wrapText="1"/>
    </xf>
    <xf numFmtId="164" fontId="57" fillId="29" borderId="69" xfId="1" applyNumberFormat="1" applyFont="1" applyFill="1" applyBorder="1" applyAlignment="1" applyProtection="1">
      <alignment vertical="center" wrapText="1"/>
    </xf>
    <xf numFmtId="0" fontId="62" fillId="25" borderId="72" xfId="0" applyFont="1" applyFill="1" applyBorder="1" applyAlignment="1" applyProtection="1">
      <alignment horizontal="center" vertical="center" wrapText="1"/>
    </xf>
    <xf numFmtId="0" fontId="59" fillId="26" borderId="56" xfId="0" applyFont="1" applyFill="1" applyBorder="1" applyAlignment="1" applyProtection="1">
      <alignment wrapText="1"/>
    </xf>
    <xf numFmtId="0" fontId="60" fillId="26" borderId="57" xfId="0" applyFont="1" applyFill="1" applyBorder="1" applyAlignment="1" applyProtection="1">
      <alignment horizontal="center" wrapText="1"/>
    </xf>
    <xf numFmtId="0" fontId="57" fillId="29" borderId="66" xfId="0" applyFont="1" applyFill="1" applyBorder="1" applyAlignment="1" applyProtection="1">
      <alignment vertical="center" wrapText="1"/>
    </xf>
    <xf numFmtId="0" fontId="57" fillId="29" borderId="64" xfId="0" applyFont="1" applyFill="1" applyBorder="1" applyAlignment="1" applyProtection="1">
      <alignment vertical="center" wrapText="1"/>
    </xf>
    <xf numFmtId="0" fontId="57" fillId="29" borderId="64" xfId="0" applyFont="1" applyFill="1" applyBorder="1" applyAlignment="1" applyProtection="1">
      <alignment horizontal="right" wrapText="1"/>
    </xf>
    <xf numFmtId="164" fontId="57" fillId="29" borderId="70" xfId="1" applyNumberFormat="1" applyFont="1" applyFill="1" applyBorder="1" applyAlignment="1" applyProtection="1">
      <alignment vertical="center" wrapText="1"/>
    </xf>
    <xf numFmtId="0" fontId="62" fillId="25" borderId="73" xfId="0" applyFont="1" applyFill="1" applyBorder="1" applyAlignment="1" applyProtection="1">
      <alignment horizontal="center" vertical="center" wrapText="1"/>
    </xf>
    <xf numFmtId="0" fontId="57" fillId="29" borderId="64" xfId="0" applyFont="1" applyFill="1" applyBorder="1" applyAlignment="1" applyProtection="1">
      <alignment wrapText="1"/>
    </xf>
    <xf numFmtId="0" fontId="57" fillId="29" borderId="66" xfId="0" applyFont="1" applyFill="1" applyBorder="1" applyAlignment="1" applyProtection="1">
      <alignment wrapText="1"/>
    </xf>
    <xf numFmtId="0" fontId="71" fillId="25" borderId="0" xfId="0" applyFont="1" applyFill="1" applyAlignment="1" applyProtection="1">
      <alignment horizontal="center"/>
    </xf>
    <xf numFmtId="0" fontId="57" fillId="29" borderId="66" xfId="0" applyFont="1" applyFill="1" applyBorder="1" applyAlignment="1" applyProtection="1">
      <alignment vertical="center"/>
    </xf>
    <xf numFmtId="0" fontId="57" fillId="29" borderId="64" xfId="0" applyFont="1" applyFill="1" applyBorder="1" applyAlignment="1" applyProtection="1">
      <alignment vertical="center"/>
    </xf>
    <xf numFmtId="0" fontId="57" fillId="29" borderId="64" xfId="0" applyFont="1" applyFill="1" applyBorder="1" applyAlignment="1" applyProtection="1">
      <alignment horizontal="right"/>
    </xf>
    <xf numFmtId="0" fontId="62" fillId="25" borderId="73" xfId="0" applyFont="1" applyFill="1" applyBorder="1" applyAlignment="1" applyProtection="1">
      <alignment horizontal="center" vertical="center"/>
    </xf>
    <xf numFmtId="0" fontId="64" fillId="26" borderId="56" xfId="0" applyFont="1" applyFill="1" applyBorder="1" applyAlignment="1" applyProtection="1">
      <alignment wrapText="1"/>
    </xf>
    <xf numFmtId="0" fontId="65" fillId="26" borderId="57" xfId="0" applyFont="1" applyFill="1" applyBorder="1" applyAlignment="1" applyProtection="1">
      <alignment horizontal="center" wrapText="1"/>
    </xf>
    <xf numFmtId="0" fontId="66" fillId="29" borderId="66" xfId="0" applyFont="1" applyFill="1" applyBorder="1" applyAlignment="1" applyProtection="1">
      <alignment vertical="center" wrapText="1"/>
    </xf>
    <xf numFmtId="0" fontId="66" fillId="29" borderId="64" xfId="0" applyFont="1" applyFill="1" applyBorder="1" applyAlignment="1" applyProtection="1">
      <alignment vertical="center" wrapText="1"/>
    </xf>
    <xf numFmtId="0" fontId="66" fillId="29" borderId="64" xfId="0" applyFont="1" applyFill="1" applyBorder="1" applyAlignment="1" applyProtection="1">
      <alignment horizontal="right" wrapText="1"/>
    </xf>
    <xf numFmtId="164" fontId="66" fillId="29" borderId="70" xfId="1" applyNumberFormat="1" applyFont="1" applyFill="1" applyBorder="1" applyAlignment="1" applyProtection="1">
      <alignment vertical="center" wrapText="1"/>
    </xf>
    <xf numFmtId="0" fontId="57" fillId="29" borderId="66" xfId="0" applyFont="1" applyFill="1" applyBorder="1" applyAlignment="1" applyProtection="1">
      <alignment horizontal="right" wrapText="1"/>
    </xf>
    <xf numFmtId="0" fontId="59" fillId="26" borderId="58" xfId="0" applyFont="1" applyFill="1" applyBorder="1" applyAlignment="1" applyProtection="1">
      <alignment vertical="center" wrapText="1"/>
    </xf>
    <xf numFmtId="0" fontId="60" fillId="26" borderId="59" xfId="0" applyFont="1" applyFill="1" applyBorder="1" applyAlignment="1" applyProtection="1">
      <alignment horizontal="center" vertical="center" wrapText="1"/>
    </xf>
    <xf numFmtId="0" fontId="57" fillId="29" borderId="67" xfId="0" applyFont="1" applyFill="1" applyBorder="1" applyAlignment="1" applyProtection="1">
      <alignment vertical="center" wrapText="1"/>
    </xf>
    <xf numFmtId="0" fontId="57" fillId="29" borderId="68" xfId="0" applyFont="1" applyFill="1" applyBorder="1" applyAlignment="1" applyProtection="1">
      <alignment vertical="center" wrapText="1"/>
    </xf>
    <xf numFmtId="0" fontId="57" fillId="29" borderId="68" xfId="0" applyFont="1" applyFill="1" applyBorder="1" applyAlignment="1" applyProtection="1">
      <alignment horizontal="right" wrapText="1"/>
    </xf>
    <xf numFmtId="164" fontId="57" fillId="29" borderId="71" xfId="1" applyNumberFormat="1" applyFont="1" applyFill="1" applyBorder="1" applyAlignment="1" applyProtection="1">
      <alignment vertical="center" wrapText="1"/>
    </xf>
    <xf numFmtId="0" fontId="62" fillId="25" borderId="74" xfId="0" applyFont="1" applyFill="1" applyBorder="1" applyAlignment="1" applyProtection="1">
      <alignment horizontal="center" vertical="center" wrapText="1"/>
    </xf>
    <xf numFmtId="0" fontId="52" fillId="25" borderId="0" xfId="0" applyFont="1" applyFill="1" applyBorder="1" applyAlignment="1" applyProtection="1">
      <alignment wrapText="1"/>
    </xf>
    <xf numFmtId="0" fontId="57" fillId="25" borderId="0" xfId="0" applyFont="1" applyFill="1" applyBorder="1" applyAlignment="1" applyProtection="1">
      <alignment wrapText="1"/>
    </xf>
    <xf numFmtId="0" fontId="57" fillId="25" borderId="0" xfId="0" applyFont="1" applyFill="1" applyBorder="1" applyAlignment="1" applyProtection="1">
      <alignment vertical="center" wrapText="1"/>
    </xf>
    <xf numFmtId="0" fontId="70" fillId="25" borderId="0" xfId="0" applyFont="1" applyFill="1" applyAlignment="1" applyProtection="1">
      <alignment horizontal="right"/>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5" fillId="17" borderId="34" xfId="0" applyFont="1" applyFill="1" applyBorder="1" applyAlignment="1" applyProtection="1">
      <alignment horizontal="center" vertical="center"/>
      <protection locked="0"/>
    </xf>
    <xf numFmtId="0" fontId="5" fillId="17" borderId="35" xfId="0" applyFont="1" applyFill="1" applyBorder="1" applyAlignment="1" applyProtection="1">
      <alignment horizontal="center" vertical="center"/>
      <protection locked="0"/>
    </xf>
    <xf numFmtId="0" fontId="5" fillId="17" borderId="36" xfId="0" applyFont="1" applyFill="1" applyBorder="1" applyAlignment="1" applyProtection="1">
      <alignment horizontal="center" vertical="center"/>
      <protection locked="0"/>
    </xf>
    <xf numFmtId="0" fontId="56" fillId="26" borderId="45" xfId="0" applyFont="1" applyFill="1" applyBorder="1" applyAlignment="1" applyProtection="1">
      <alignment horizontal="center" vertical="center" wrapText="1"/>
      <protection locked="0"/>
    </xf>
    <xf numFmtId="0" fontId="56" fillId="26" borderId="46" xfId="0" applyFont="1" applyFill="1" applyBorder="1" applyAlignment="1" applyProtection="1">
      <alignment horizontal="center" vertical="center" wrapText="1"/>
      <protection locked="0"/>
    </xf>
    <xf numFmtId="0" fontId="45" fillId="25" borderId="0" xfId="0" applyFont="1" applyFill="1" applyBorder="1" applyAlignment="1" applyProtection="1">
      <alignment horizontal="center" textRotation="90"/>
      <protection locked="0"/>
    </xf>
    <xf numFmtId="0" fontId="56" fillId="26" borderId="45" xfId="0" applyFont="1" applyFill="1" applyBorder="1" applyAlignment="1" applyProtection="1">
      <alignment horizontal="center" vertical="center" wrapText="1"/>
    </xf>
    <xf numFmtId="0" fontId="56" fillId="26" borderId="46" xfId="0" applyFont="1" applyFill="1" applyBorder="1" applyAlignment="1" applyProtection="1">
      <alignment horizontal="center" vertical="center" wrapText="1"/>
    </xf>
  </cellXfs>
  <cellStyles count="2">
    <cellStyle name="Comma" xfId="1" builtinId="3"/>
    <cellStyle name="Normal" xfId="0" builtinId="0"/>
  </cellStyles>
  <dxfs count="34">
    <dxf>
      <font>
        <b val="0"/>
        <i val="0"/>
        <strike val="0"/>
        <condense val="0"/>
        <extend val="0"/>
        <outline val="0"/>
        <shadow val="0"/>
        <u val="none"/>
        <vertAlign val="baseline"/>
        <sz val="11"/>
        <color auto="1"/>
        <name val="Bahnschrift SemiLight Condensed"/>
        <scheme val="none"/>
      </font>
      <numFmt numFmtId="0" formatCode="General"/>
      <fill>
        <patternFill patternType="solid">
          <fgColor indexed="64"/>
          <bgColor rgb="FFEBECF1"/>
        </patternFill>
      </fill>
      <border diagonalUp="0" diagonalDown="0">
        <left/>
        <right/>
        <top style="thin">
          <color theme="0" tint="-0.24994659260841701"/>
        </top>
        <bottom/>
        <vertical/>
        <horizontal/>
      </border>
    </dxf>
    <dxf>
      <border outline="0">
        <left style="thin">
          <color theme="0" tint="-0.24994659260841701"/>
        </left>
        <right style="thin">
          <color theme="0" tint="-0.24994659260841701"/>
        </right>
        <top style="thin">
          <color theme="0" tint="-0.24994659260841701"/>
        </top>
      </border>
    </dxf>
    <dxf>
      <font>
        <b val="0"/>
        <i val="0"/>
        <strike val="0"/>
        <condense val="0"/>
        <extend val="0"/>
        <outline val="0"/>
        <shadow val="0"/>
        <u val="none"/>
        <vertAlign val="baseline"/>
        <sz val="11"/>
        <color auto="1"/>
        <name val="Bahnschrift SemiLight Condensed"/>
        <scheme val="none"/>
      </font>
      <fill>
        <patternFill patternType="solid">
          <fgColor indexed="64"/>
          <bgColor rgb="FFEBECF1"/>
        </patternFill>
      </fill>
    </dxf>
    <dxf>
      <font>
        <b/>
        <i val="0"/>
        <strike val="0"/>
        <condense val="0"/>
        <extend val="0"/>
        <outline val="0"/>
        <shadow val="0"/>
        <u val="none"/>
        <vertAlign val="baseline"/>
        <sz val="11"/>
        <color theme="3" tint="0.39997558519241921"/>
        <name val="Calibri"/>
        <scheme val="minor"/>
      </font>
      <fill>
        <patternFill patternType="solid">
          <fgColor indexed="64"/>
          <bgColor rgb="FFEBECF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Bahnschrift SemiLight Condensed"/>
        <scheme val="none"/>
      </font>
      <numFmt numFmtId="0" formatCode="General"/>
      <fill>
        <patternFill patternType="solid">
          <fgColor indexed="64"/>
          <bgColor rgb="FFFFF8E5"/>
        </patternFill>
      </fill>
      <border diagonalUp="0" diagonalDown="0">
        <left/>
        <right/>
        <top style="thin">
          <color theme="0" tint="-0.24994659260841701"/>
        </top>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rder>
    </dxf>
    <dxf>
      <font>
        <b val="0"/>
        <i val="0"/>
        <strike val="0"/>
        <condense val="0"/>
        <extend val="0"/>
        <outline val="0"/>
        <shadow val="0"/>
        <u val="none"/>
        <vertAlign val="baseline"/>
        <sz val="11"/>
        <color auto="1"/>
        <name val="Bahnschrift SemiLight Condensed"/>
        <scheme val="none"/>
      </font>
      <fill>
        <patternFill patternType="solid">
          <fgColor indexed="64"/>
          <bgColor rgb="FFFFF8E5"/>
        </patternFill>
      </fill>
    </dxf>
    <dxf>
      <font>
        <b/>
        <i val="0"/>
        <strike val="0"/>
        <condense val="0"/>
        <extend val="0"/>
        <outline val="0"/>
        <shadow val="0"/>
        <u val="none"/>
        <vertAlign val="baseline"/>
        <sz val="11"/>
        <color theme="3" tint="0.39997558519241921"/>
        <name val="Calibri"/>
        <scheme val="minor"/>
      </font>
      <fill>
        <patternFill patternType="solid">
          <fgColor indexed="64"/>
          <bgColor theme="7"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Bahnschrift SemiLight Condensed"/>
        <scheme val="none"/>
      </font>
      <fill>
        <patternFill patternType="solid">
          <fgColor indexed="64"/>
          <bgColor theme="5"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bottom style="thin">
          <color theme="0" tint="-0.24994659260841701"/>
        </bottom>
      </border>
    </dxf>
    <dxf>
      <font>
        <b val="0"/>
        <i val="0"/>
        <strike val="0"/>
        <condense val="0"/>
        <extend val="0"/>
        <outline val="0"/>
        <shadow val="0"/>
        <u val="none"/>
        <vertAlign val="baseline"/>
        <sz val="11"/>
        <color auto="1"/>
        <name val="Bahnschrift SemiLight Condensed"/>
        <scheme val="none"/>
      </font>
      <fill>
        <patternFill patternType="solid">
          <fgColor indexed="64"/>
          <bgColor theme="5" tint="0.79998168889431442"/>
        </patternFill>
      </fill>
    </dxf>
    <dxf>
      <font>
        <b/>
        <i val="0"/>
        <strike val="0"/>
        <condense val="0"/>
        <extend val="0"/>
        <outline val="0"/>
        <shadow val="0"/>
        <u val="none"/>
        <vertAlign val="baseline"/>
        <sz val="11"/>
        <color theme="3" tint="0.39997558519241921"/>
        <name val="Calibri"/>
        <scheme val="minor"/>
      </font>
      <fill>
        <patternFill patternType="solid">
          <fgColor indexed="64"/>
          <bgColor theme="5"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Bahnschrift SemiLight Condensed"/>
        <scheme val="none"/>
      </font>
      <numFmt numFmtId="0" formatCode="General"/>
      <fill>
        <patternFill patternType="solid">
          <fgColor indexed="64"/>
          <bgColor rgb="FFEBF2EA"/>
        </patternFill>
      </fill>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Bahnschrift SemiLight Condensed"/>
        <scheme val="none"/>
      </font>
      <fill>
        <patternFill patternType="solid">
          <fgColor indexed="64"/>
          <bgColor rgb="FFEBF2EA"/>
        </patternFill>
      </fill>
    </dxf>
    <dxf>
      <border outline="0">
        <bottom style="thin">
          <color theme="0" tint="-0.24994659260841701"/>
        </bottom>
      </border>
    </dxf>
    <dxf>
      <font>
        <b/>
        <i val="0"/>
        <strike val="0"/>
        <condense val="0"/>
        <extend val="0"/>
        <outline val="0"/>
        <shadow val="0"/>
        <u val="none"/>
        <vertAlign val="baseline"/>
        <sz val="11"/>
        <color theme="3" tint="0.39997558519241921"/>
        <name val="Calibri"/>
        <scheme val="minor"/>
      </font>
      <fill>
        <patternFill patternType="solid">
          <fgColor indexed="64"/>
          <bgColor rgb="FFCBDDC9"/>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Bahnschrift SemiLight Condensed"/>
        <scheme val="none"/>
      </font>
      <fill>
        <patternFill patternType="solid">
          <fgColor indexed="64"/>
          <bgColor rgb="FFE6F0FA"/>
        </patternFill>
      </fill>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Bahnschrift SemiLight Condensed"/>
        <scheme val="none"/>
      </font>
      <fill>
        <patternFill patternType="solid">
          <fgColor indexed="64"/>
          <bgColor rgb="FFE6F0FA"/>
        </patternFill>
      </fill>
    </dxf>
    <dxf>
      <border outline="0">
        <bottom style="thin">
          <color theme="0" tint="-0.24994659260841701"/>
        </bottom>
      </border>
    </dxf>
    <dxf>
      <font>
        <b/>
        <i val="0"/>
        <strike val="0"/>
        <condense val="0"/>
        <extend val="0"/>
        <outline val="0"/>
        <shadow val="0"/>
        <u val="none"/>
        <vertAlign val="baseline"/>
        <sz val="11"/>
        <color theme="3" tint="0.39997558519241921"/>
        <name val="Calibri"/>
        <scheme val="minor"/>
      </font>
      <fill>
        <patternFill patternType="solid">
          <fgColor indexed="64"/>
          <bgColor rgb="FFC0D9F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Bahnschrift SemiLight Condensed"/>
        <scheme val="none"/>
      </font>
      <fill>
        <patternFill patternType="solid">
          <fgColor indexed="64"/>
          <bgColor rgb="FFF3EDED"/>
        </patternFill>
      </fill>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Bahnschrift SemiLight Condensed"/>
        <scheme val="none"/>
      </font>
      <fill>
        <patternFill patternType="solid">
          <fgColor indexed="64"/>
          <bgColor rgb="FFF3EDED"/>
        </patternFill>
      </fill>
    </dxf>
    <dxf>
      <border outline="0">
        <bottom style="thin">
          <color theme="0" tint="-0.24994659260841701"/>
        </bottom>
      </border>
    </dxf>
    <dxf>
      <font>
        <b/>
        <i val="0"/>
        <strike val="0"/>
        <condense val="0"/>
        <extend val="0"/>
        <outline val="0"/>
        <shadow val="0"/>
        <u val="none"/>
        <vertAlign val="baseline"/>
        <sz val="11"/>
        <color theme="3" tint="0.39997558519241921"/>
        <name val="Calibri"/>
        <scheme val="minor"/>
      </font>
      <fill>
        <patternFill patternType="solid">
          <fgColor indexed="64"/>
          <bgColor rgb="FFE2D4D4"/>
        </patternFill>
      </fill>
      <alignment horizontal="center" vertical="bottom" textRotation="0" wrapText="0" indent="0" justifyLastLine="0" shrinkToFit="0" readingOrder="0"/>
    </dxf>
    <dxf>
      <fill>
        <patternFill>
          <bgColor theme="8" tint="-0.24994659260841701"/>
        </patternFill>
      </fill>
    </dxf>
    <dxf>
      <fill>
        <patternFill>
          <bgColor rgb="FFFFC000"/>
        </patternFill>
      </fill>
      <border>
        <left style="thin">
          <color rgb="FFFFC000"/>
        </left>
        <right style="thin">
          <color rgb="FFFFC000"/>
        </right>
        <top style="thin">
          <color rgb="FFFFC000"/>
        </top>
        <bottom style="thin">
          <color rgb="FFFFC000"/>
        </bottom>
        <vertical/>
        <horizontal/>
      </border>
    </dxf>
    <dxf>
      <fill>
        <patternFill>
          <bgColor rgb="FFFF0000"/>
        </patternFill>
      </fill>
      <border>
        <left style="thin">
          <color rgb="FFFFC000"/>
        </left>
        <right style="thin">
          <color rgb="FFFFC000"/>
        </right>
        <top style="thin">
          <color rgb="FFFFC000"/>
        </top>
        <bottom style="thin">
          <color rgb="FFFFC000"/>
        </bottom>
        <vertical/>
        <horizontal/>
      </border>
    </dxf>
  </dxfs>
  <tableStyles count="0" defaultTableStyle="TableStyleMedium2" defaultPivotStyle="PivotStyleLight16"/>
  <colors>
    <mruColors>
      <color rgb="FF69809F"/>
      <color rgb="FFFFF8E5"/>
      <color rgb="FFCBDDC9"/>
      <color rgb="FFC0D9F2"/>
      <color rgb="FFE2D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Table_D" displayName="Table_D" ref="L1:L41" totalsRowShown="0" headerRowDxfId="30" dataDxfId="28" headerRowBorderDxfId="29" tableBorderDxfId="27" totalsRowBorderDxfId="26">
  <autoFilter ref="L1:L41"/>
  <tableColumns count="1">
    <tableColumn id="1" name="D-alpha" dataDxfId="25">
      <calculatedColumnFormula array="1">IFERROR(INDEX($K$2:$K$41,MATCH(ROWS($K$2:K2),COUNTIF($K$2:$K$41,"&lt;="&amp;$K$2:$K$41),0)),"")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_C" displayName="Table_C" ref="N1:N45" totalsRowShown="0" headerRowDxfId="24" dataDxfId="22" headerRowBorderDxfId="23" tableBorderDxfId="21" totalsRowBorderDxfId="20">
  <autoFilter ref="N1:N45"/>
  <tableColumns count="1">
    <tableColumn id="1" name="C-alpha" dataDxfId="19">
      <calculatedColumnFormula array="1">IFERROR(INDEX($M$2:$M$45,MATCH(ROWS($M$2:M2),COUNTIF($M$2:$M$45,"&lt;="&amp;$M$2:$M$45),0)),"")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le_B" displayName="Table_B" ref="P1:P55" totalsRowShown="0" headerRowDxfId="18" dataDxfId="16" headerRowBorderDxfId="17" tableBorderDxfId="15" totalsRowBorderDxfId="14">
  <autoFilter ref="P1:P55"/>
  <tableColumns count="1">
    <tableColumn id="1" name="B-alpha" dataDxfId="13">
      <calculatedColumnFormula array="1">IFERROR(INDEX($O$2:$O$55,MATCH(ROWS($O$2:O2),COUNTIF($O$2:$O$55,"&lt;="&amp;$O$2:$O$55),0)),"")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6" name="Table_X" displayName="Table_X" ref="U1:U250" totalsRowShown="0" headerRowDxfId="12" dataDxfId="11" tableBorderDxfId="10">
  <autoFilter ref="U1:U250"/>
  <tableColumns count="1">
    <tableColumn id="1" name="X-alpha" dataDxfId="9">
      <calculatedColumnFormula array="1">IFERROR(INDEX($G$2:$G$250,MATCH(ROWS($G$2:G2),COUNTIF($G$2:$G$250,"&lt;="&amp;$G$2:$G$250),0)),"")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4" name="Table_A" displayName="Table_A" ref="R1:R56" totalsRowShown="0" headerRowDxfId="8" dataDxfId="7" tableBorderDxfId="6" totalsRowBorderDxfId="5">
  <autoFilter ref="R1:R56"/>
  <tableColumns count="1">
    <tableColumn id="1" name="A-alpha" dataDxfId="4">
      <calculatedColumnFormula array="1">IFERROR(INDEX($Q$2:$Q$56,MATCH(ROWS($Q$2:Q2),COUNTIF($Q$2:$Q$56,"&lt;="&amp;$Q$2:$Q$56),0)),"")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5" name="Table_S" displayName="Table_S" ref="T1:T55" totalsRowShown="0" headerRowDxfId="3" dataDxfId="2" tableBorderDxfId="1">
  <autoFilter ref="T1:T55"/>
  <tableColumns count="1">
    <tableColumn id="1" name="S-alpha" dataDxfId="0">
      <calculatedColumnFormula array="1">IFERROR(INDEX($S$2:$S$55,MATCH(ROWS($S$2:S2),COUNTIF($S$2:$S$55,"&lt;="&amp;$S$2:$S$55),0)),"")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y">
    <tabColor theme="8" tint="0.59999389629810485"/>
  </sheetPr>
  <dimension ref="A1:Q26"/>
  <sheetViews>
    <sheetView tabSelected="1" workbookViewId="0"/>
  </sheetViews>
  <sheetFormatPr defaultRowHeight="15" x14ac:dyDescent="0.25"/>
  <cols>
    <col min="1" max="1" width="5.7109375" customWidth="1"/>
    <col min="2" max="2" width="5.42578125" customWidth="1"/>
    <col min="3" max="3" width="14" customWidth="1"/>
    <col min="4" max="4" width="7.42578125" customWidth="1"/>
    <col min="5" max="5" width="6.7109375" bestFit="1" customWidth="1"/>
    <col min="6" max="6" width="6.7109375" customWidth="1"/>
    <col min="7" max="7" width="24.28515625" customWidth="1"/>
    <col min="8" max="10" width="7" customWidth="1"/>
    <col min="11" max="11" width="7.7109375" customWidth="1"/>
    <col min="12" max="12" width="8.42578125" customWidth="1"/>
    <col min="13" max="13" width="16.7109375" customWidth="1"/>
    <col min="14" max="14" width="8.5703125" customWidth="1"/>
    <col min="15" max="15" width="5.7109375" customWidth="1"/>
    <col min="17" max="17" width="5" customWidth="1"/>
  </cols>
  <sheetData>
    <row r="1" spans="1:14" x14ac:dyDescent="0.25">
      <c r="A1" s="174" t="s">
        <v>2232</v>
      </c>
      <c r="I1" s="160"/>
      <c r="J1" s="160"/>
      <c r="K1" s="160"/>
      <c r="L1" s="156">
        <v>377</v>
      </c>
      <c r="M1" s="157" t="str">
        <f>ROMAN(M2)</f>
        <v>CLXV</v>
      </c>
      <c r="N1" s="158">
        <v>211</v>
      </c>
    </row>
    <row r="2" spans="1:14" ht="18.75" customHeight="1" thickBot="1" x14ac:dyDescent="0.3">
      <c r="C2" s="334" t="s">
        <v>536</v>
      </c>
      <c r="D2" s="164" t="s">
        <v>537</v>
      </c>
      <c r="E2" s="12"/>
      <c r="F2" s="163" t="s">
        <v>538</v>
      </c>
      <c r="G2" s="4"/>
      <c r="H2" s="12"/>
      <c r="I2" s="160"/>
      <c r="J2" s="157" t="s">
        <v>274</v>
      </c>
      <c r="K2" s="157" t="s">
        <v>545</v>
      </c>
      <c r="L2" s="156"/>
      <c r="M2" s="157">
        <f>_xlfn.BITXOR(J3,L1)-N1</f>
        <v>165</v>
      </c>
      <c r="N2" s="156"/>
    </row>
    <row r="3" spans="1:14" ht="18.75" customHeight="1" thickBot="1" x14ac:dyDescent="0.3">
      <c r="C3" s="335"/>
      <c r="D3" s="166" t="s">
        <v>229</v>
      </c>
      <c r="E3" s="336" t="s">
        <v>276</v>
      </c>
      <c r="F3" s="337"/>
      <c r="G3" s="337"/>
      <c r="H3" s="338"/>
      <c r="I3" s="160"/>
      <c r="J3" s="157">
        <f>VLOOKUP(E3,'Raw Data'!G2:H250,2,FALSE)</f>
        <v>1</v>
      </c>
      <c r="K3" s="157">
        <f>VLOOKUP(J3,'Raw Data'!H2:J250,3,FALSE)</f>
        <v>2</v>
      </c>
      <c r="L3" s="160"/>
      <c r="M3" s="151" t="str">
        <f>ROMAN(_xlfn.BITXOR(J3,L1)-N1)</f>
        <v>CLXV</v>
      </c>
      <c r="N3" s="160"/>
    </row>
    <row r="4" spans="1:14" x14ac:dyDescent="0.25">
      <c r="I4" s="160"/>
      <c r="J4" s="160"/>
      <c r="K4" s="160"/>
      <c r="L4" s="160"/>
      <c r="N4" s="160"/>
    </row>
    <row r="5" spans="1:14" x14ac:dyDescent="0.25">
      <c r="B5" s="5" t="s">
        <v>546</v>
      </c>
      <c r="C5" s="5"/>
      <c r="D5" s="5"/>
      <c r="E5" s="5"/>
      <c r="F5" s="5"/>
      <c r="G5" s="5"/>
      <c r="H5" s="4" t="s">
        <v>2</v>
      </c>
      <c r="I5" s="4"/>
      <c r="J5" s="4"/>
      <c r="K5" s="5" t="s">
        <v>3</v>
      </c>
      <c r="L5" s="5"/>
      <c r="M5" s="5"/>
      <c r="N5" s="6" t="s">
        <v>4</v>
      </c>
    </row>
    <row r="6" spans="1:14" x14ac:dyDescent="0.25">
      <c r="A6" s="155">
        <v>27</v>
      </c>
      <c r="B6" s="11" t="s">
        <v>12</v>
      </c>
      <c r="C6" s="12" t="s">
        <v>13</v>
      </c>
      <c r="D6" s="12" t="s">
        <v>14</v>
      </c>
      <c r="E6" s="12" t="s">
        <v>15</v>
      </c>
      <c r="F6" s="12" t="s">
        <v>16</v>
      </c>
      <c r="G6" s="12" t="s">
        <v>17</v>
      </c>
      <c r="H6" s="12" t="s">
        <v>18</v>
      </c>
      <c r="I6" s="12" t="s">
        <v>19</v>
      </c>
      <c r="J6" s="12" t="s">
        <v>20</v>
      </c>
      <c r="K6" s="12" t="s">
        <v>21</v>
      </c>
      <c r="L6" s="12" t="s">
        <v>13</v>
      </c>
      <c r="M6" s="12" t="s">
        <v>22</v>
      </c>
      <c r="N6" s="12" t="s">
        <v>23</v>
      </c>
    </row>
    <row r="7" spans="1:14" x14ac:dyDescent="0.25">
      <c r="A7" s="155">
        <f>ROW('Data Engine'!B29)</f>
        <v>29</v>
      </c>
      <c r="B7" s="16">
        <f t="shared" ref="B7:B21" ca="1" si="0">INDIRECT(CONCATENATE("'Data Engine'!V",($A7+9)))</f>
        <v>1</v>
      </c>
      <c r="C7" s="16" t="str">
        <f t="shared" ref="C7:C21" ca="1" si="1">INDIRECT(CONCATENATE("'Data Engine'!J",($A7+1)))</f>
        <v>CLASSIC</v>
      </c>
      <c r="D7" s="17" t="b">
        <f t="shared" ref="D7:D21" ca="1" si="2">(INDIRECT(CONCATENATE("'Data Engine'!J",($A7+3)))="TRAFFIC")</f>
        <v>1</v>
      </c>
      <c r="E7" s="16">
        <f t="shared" ref="E7:E21" ca="1" si="3">INDIRECT(CONCATENATE("'Data Engine'!L",($A7+2)))</f>
        <v>8</v>
      </c>
      <c r="F7" s="16">
        <f t="shared" ref="F7:F21" ca="1" si="4">INDIRECT(CONCATENATE("'Data Engine'!M",($A7+25)))</f>
        <v>505</v>
      </c>
      <c r="G7" s="18" t="str">
        <f t="shared" ref="G7:G21" ca="1" si="5">INDIRECT(CONCATENATE("'Data Engine'!M",($A7+0)))</f>
        <v>SAN DIEGO HARBOR</v>
      </c>
      <c r="H7" s="19">
        <f t="shared" ref="H7:H21" ca="1" si="6">INDIRECT(CONCATENATE("'Data Engine'!K",($A7+5)))</f>
        <v>250</v>
      </c>
      <c r="I7" s="19">
        <f t="shared" ref="I7:I21" ca="1" si="7">INDIRECT(CONCATENATE("'Data Engine'!K",($A7+6)))</f>
        <v>165</v>
      </c>
      <c r="J7" s="19">
        <f t="shared" ref="J7:J21" ca="1" si="8">INDIRECT(CONCATENATE("'Data Engine'!K",($A7+7)))</f>
        <v>85</v>
      </c>
      <c r="K7" s="19">
        <f t="shared" ref="K7:K21" ca="1" si="9">INDIRECT(CONCATENATE("'Data Engine'!K",($A7+10)))</f>
        <v>500</v>
      </c>
      <c r="L7" s="18" t="str">
        <f t="shared" ref="L7:L21" ca="1" si="10">INDIRECT(CONCATENATE("'Data Engine'!L",($A7+10)))</f>
        <v>Credit</v>
      </c>
      <c r="M7" s="18" t="str">
        <f t="shared" ref="M7:M21" ca="1" si="11">IF(L7="Box",INDIRECT(CONCATENATE("'Data Engine'!K",(A7+16))),IF(L7="Booster",INDIRECT(CONCATENATE("'Data Engine'!K",(A7+11))),IF(L7="Upgrade",INDIRECT(CONCATENATE("'Data Engine'!K",(A7+15))),"")))</f>
        <v/>
      </c>
      <c r="N7" s="20">
        <f t="shared" ref="N7:N21" ca="1" si="12">INDIRECT(CONCATENATE("'Data Engine'!K",($A7+17)))</f>
        <v>0</v>
      </c>
    </row>
    <row r="8" spans="1:14" x14ac:dyDescent="0.25">
      <c r="A8" s="155">
        <f>A7+A$6</f>
        <v>56</v>
      </c>
      <c r="B8" s="24">
        <f t="shared" ca="1" si="0"/>
        <v>2</v>
      </c>
      <c r="C8" s="24" t="str">
        <f t="shared" ca="1" si="1"/>
        <v>CLASSIC</v>
      </c>
      <c r="D8" s="25" t="b">
        <f t="shared" ca="1" si="2"/>
        <v>1</v>
      </c>
      <c r="E8" s="24">
        <f t="shared" ca="1" si="3"/>
        <v>8</v>
      </c>
      <c r="F8" s="24">
        <f t="shared" ca="1" si="4"/>
        <v>524</v>
      </c>
      <c r="G8" s="26" t="str">
        <f t="shared" ca="1" si="5"/>
        <v>ALPS REVERSE</v>
      </c>
      <c r="H8" s="27">
        <f t="shared" ca="1" si="6"/>
        <v>250</v>
      </c>
      <c r="I8" s="27">
        <f t="shared" ca="1" si="7"/>
        <v>165</v>
      </c>
      <c r="J8" s="27">
        <f t="shared" ca="1" si="8"/>
        <v>85</v>
      </c>
      <c r="K8" s="27">
        <f t="shared" ca="1" si="9"/>
        <v>500</v>
      </c>
      <c r="L8" s="26" t="str">
        <f t="shared" ca="1" si="10"/>
        <v>Credit</v>
      </c>
      <c r="M8" s="26" t="str">
        <f t="shared" ca="1" si="11"/>
        <v/>
      </c>
      <c r="N8" s="28">
        <f t="shared" ca="1" si="12"/>
        <v>0</v>
      </c>
    </row>
    <row r="9" spans="1:14" x14ac:dyDescent="0.25">
      <c r="A9" s="155">
        <f t="shared" ref="A9:A21" si="13">A8+A$6</f>
        <v>83</v>
      </c>
      <c r="B9" s="16">
        <f t="shared" ca="1" si="0"/>
        <v>3</v>
      </c>
      <c r="C9" s="16" t="str">
        <f t="shared" ca="1" si="1"/>
        <v>UNPLUGGED</v>
      </c>
      <c r="D9" s="17" t="b">
        <f t="shared" ca="1" si="2"/>
        <v>1</v>
      </c>
      <c r="E9" s="16">
        <f t="shared" ca="1" si="3"/>
        <v>8</v>
      </c>
      <c r="F9" s="16">
        <f t="shared" ca="1" si="4"/>
        <v>543</v>
      </c>
      <c r="G9" s="18" t="str">
        <f t="shared" ca="1" si="5"/>
        <v>BARCELONA</v>
      </c>
      <c r="H9" s="19">
        <f t="shared" ca="1" si="6"/>
        <v>250</v>
      </c>
      <c r="I9" s="19">
        <f t="shared" ca="1" si="7"/>
        <v>165</v>
      </c>
      <c r="J9" s="19">
        <f t="shared" ca="1" si="8"/>
        <v>85</v>
      </c>
      <c r="K9" s="19">
        <f t="shared" ca="1" si="9"/>
        <v>500</v>
      </c>
      <c r="L9" s="18" t="str">
        <f t="shared" ca="1" si="10"/>
        <v>Credit</v>
      </c>
      <c r="M9" s="18" t="str">
        <f t="shared" ca="1" si="11"/>
        <v/>
      </c>
      <c r="N9" s="20">
        <f t="shared" ca="1" si="12"/>
        <v>0</v>
      </c>
    </row>
    <row r="10" spans="1:14" x14ac:dyDescent="0.25">
      <c r="A10" s="155">
        <f t="shared" si="13"/>
        <v>110</v>
      </c>
      <c r="B10" s="24">
        <f t="shared" ca="1" si="0"/>
        <v>4</v>
      </c>
      <c r="C10" s="24" t="str">
        <f t="shared" ca="1" si="1"/>
        <v>FLAWLESS</v>
      </c>
      <c r="D10" s="25" t="b">
        <f t="shared" ca="1" si="2"/>
        <v>1</v>
      </c>
      <c r="E10" s="24">
        <f t="shared" ca="1" si="3"/>
        <v>8</v>
      </c>
      <c r="F10" s="24">
        <f t="shared" ca="1" si="4"/>
        <v>562</v>
      </c>
      <c r="G10" s="26" t="str">
        <f t="shared" ca="1" si="5"/>
        <v>BUDDHA'S TEACHING</v>
      </c>
      <c r="H10" s="27">
        <f t="shared" ca="1" si="6"/>
        <v>250</v>
      </c>
      <c r="I10" s="27">
        <f t="shared" ca="1" si="7"/>
        <v>165</v>
      </c>
      <c r="J10" s="27">
        <f t="shared" ca="1" si="8"/>
        <v>85</v>
      </c>
      <c r="K10" s="27">
        <f t="shared" ca="1" si="9"/>
        <v>1</v>
      </c>
      <c r="L10" s="265" t="str">
        <f t="shared" ca="1" si="10"/>
        <v>Box</v>
      </c>
      <c r="M10" s="26" t="str">
        <f t="shared" ca="1" si="11"/>
        <v>Specialist Kit Box</v>
      </c>
      <c r="N10" s="28">
        <f t="shared" ca="1" si="12"/>
        <v>500</v>
      </c>
    </row>
    <row r="11" spans="1:14" ht="15.75" thickBot="1" x14ac:dyDescent="0.3">
      <c r="A11" s="155">
        <f t="shared" si="13"/>
        <v>137</v>
      </c>
      <c r="B11" s="106">
        <f t="shared" ca="1" si="0"/>
        <v>5</v>
      </c>
      <c r="C11" s="106" t="str">
        <f t="shared" ca="1" si="1"/>
        <v>UNPLUGGED</v>
      </c>
      <c r="D11" s="107" t="b">
        <f t="shared" ca="1" si="2"/>
        <v>1</v>
      </c>
      <c r="E11" s="106">
        <f t="shared" ca="1" si="3"/>
        <v>8</v>
      </c>
      <c r="F11" s="106">
        <f t="shared" ca="1" si="4"/>
        <v>581</v>
      </c>
      <c r="G11" s="108" t="str">
        <f t="shared" ca="1" si="5"/>
        <v>VENICE REVERSE</v>
      </c>
      <c r="H11" s="109">
        <f t="shared" ca="1" si="6"/>
        <v>250</v>
      </c>
      <c r="I11" s="109">
        <f t="shared" ca="1" si="7"/>
        <v>165</v>
      </c>
      <c r="J11" s="109">
        <f t="shared" ca="1" si="8"/>
        <v>85</v>
      </c>
      <c r="K11" s="109">
        <f t="shared" ca="1" si="9"/>
        <v>500</v>
      </c>
      <c r="L11" s="108" t="str">
        <f t="shared" ca="1" si="10"/>
        <v>Credit</v>
      </c>
      <c r="M11" s="108" t="str">
        <f t="shared" ca="1" si="11"/>
        <v/>
      </c>
      <c r="N11" s="110">
        <f t="shared" ca="1" si="12"/>
        <v>0</v>
      </c>
    </row>
    <row r="12" spans="1:14" x14ac:dyDescent="0.25">
      <c r="A12" s="155">
        <f t="shared" si="13"/>
        <v>164</v>
      </c>
      <c r="B12" s="111">
        <f t="shared" ca="1" si="0"/>
        <v>6</v>
      </c>
      <c r="C12" s="111" t="str">
        <f t="shared" ca="1" si="1"/>
        <v>CLASSIC</v>
      </c>
      <c r="D12" s="112" t="b">
        <f t="shared" ca="1" si="2"/>
        <v>1</v>
      </c>
      <c r="E12" s="111">
        <f t="shared" ca="1" si="3"/>
        <v>8</v>
      </c>
      <c r="F12" s="111">
        <f t="shared" ca="1" si="4"/>
        <v>601</v>
      </c>
      <c r="G12" s="113" t="str">
        <f t="shared" ca="1" si="5"/>
        <v>DUBAI</v>
      </c>
      <c r="H12" s="114">
        <f t="shared" ca="1" si="6"/>
        <v>250</v>
      </c>
      <c r="I12" s="114">
        <f t="shared" ca="1" si="7"/>
        <v>165</v>
      </c>
      <c r="J12" s="114">
        <f t="shared" ca="1" si="8"/>
        <v>85</v>
      </c>
      <c r="K12" s="114">
        <f t="shared" ca="1" si="9"/>
        <v>500</v>
      </c>
      <c r="L12" s="113" t="str">
        <f t="shared" ca="1" si="10"/>
        <v>Credit</v>
      </c>
      <c r="M12" s="113" t="str">
        <f t="shared" ca="1" si="11"/>
        <v/>
      </c>
      <c r="N12" s="115">
        <f t="shared" ca="1" si="12"/>
        <v>0</v>
      </c>
    </row>
    <row r="13" spans="1:14" x14ac:dyDescent="0.25">
      <c r="A13" s="155">
        <f t="shared" si="13"/>
        <v>191</v>
      </c>
      <c r="B13" s="16">
        <f t="shared" ca="1" si="0"/>
        <v>7</v>
      </c>
      <c r="C13" s="16" t="str">
        <f t="shared" ca="1" si="1"/>
        <v>CLASSIC</v>
      </c>
      <c r="D13" s="17" t="b">
        <f t="shared" ca="1" si="2"/>
        <v>1</v>
      </c>
      <c r="E13" s="16">
        <f t="shared" ca="1" si="3"/>
        <v>8</v>
      </c>
      <c r="F13" s="16">
        <f t="shared" ca="1" si="4"/>
        <v>628</v>
      </c>
      <c r="G13" s="18" t="str">
        <f t="shared" ca="1" si="5"/>
        <v>TOKYO</v>
      </c>
      <c r="H13" s="19">
        <f t="shared" ca="1" si="6"/>
        <v>250</v>
      </c>
      <c r="I13" s="19">
        <f t="shared" ca="1" si="7"/>
        <v>165</v>
      </c>
      <c r="J13" s="19">
        <f t="shared" ca="1" si="8"/>
        <v>85</v>
      </c>
      <c r="K13" s="19">
        <f t="shared" ca="1" si="9"/>
        <v>500</v>
      </c>
      <c r="L13" s="18" t="str">
        <f t="shared" ca="1" si="10"/>
        <v>Credit</v>
      </c>
      <c r="M13" s="18" t="str">
        <f t="shared" ca="1" si="11"/>
        <v/>
      </c>
      <c r="N13" s="20">
        <f t="shared" ca="1" si="12"/>
        <v>0</v>
      </c>
    </row>
    <row r="14" spans="1:14" x14ac:dyDescent="0.25">
      <c r="A14" s="155">
        <f t="shared" si="13"/>
        <v>218</v>
      </c>
      <c r="B14" s="24">
        <f t="shared" ca="1" si="0"/>
        <v>8</v>
      </c>
      <c r="C14" s="24" t="str">
        <f t="shared" ca="1" si="1"/>
        <v>FLAWLESS</v>
      </c>
      <c r="D14" s="25" t="b">
        <f t="shared" ca="1" si="2"/>
        <v>1</v>
      </c>
      <c r="E14" s="24">
        <f t="shared" ca="1" si="3"/>
        <v>8</v>
      </c>
      <c r="F14" s="24">
        <f t="shared" ca="1" si="4"/>
        <v>655</v>
      </c>
      <c r="G14" s="26" t="str">
        <f t="shared" ca="1" si="5"/>
        <v>VENICE</v>
      </c>
      <c r="H14" s="27">
        <f t="shared" ca="1" si="6"/>
        <v>250</v>
      </c>
      <c r="I14" s="27">
        <f t="shared" ca="1" si="7"/>
        <v>165</v>
      </c>
      <c r="J14" s="27">
        <f t="shared" ca="1" si="8"/>
        <v>85</v>
      </c>
      <c r="K14" s="27">
        <f t="shared" ca="1" si="9"/>
        <v>1</v>
      </c>
      <c r="L14" s="265" t="str">
        <f t="shared" ca="1" si="10"/>
        <v>Box</v>
      </c>
      <c r="M14" s="26" t="str">
        <f t="shared" ca="1" si="11"/>
        <v>Engine Box 3</v>
      </c>
      <c r="N14" s="28">
        <f t="shared" ca="1" si="12"/>
        <v>500</v>
      </c>
    </row>
    <row r="15" spans="1:14" x14ac:dyDescent="0.25">
      <c r="A15" s="155">
        <f t="shared" si="13"/>
        <v>245</v>
      </c>
      <c r="B15" s="16">
        <f t="shared" ca="1" si="0"/>
        <v>9</v>
      </c>
      <c r="C15" s="16" t="str">
        <f t="shared" ca="1" si="1"/>
        <v>CLASSIC</v>
      </c>
      <c r="D15" s="17" t="b">
        <f t="shared" ca="1" si="2"/>
        <v>1</v>
      </c>
      <c r="E15" s="16">
        <f t="shared" ca="1" si="3"/>
        <v>8</v>
      </c>
      <c r="F15" s="16">
        <f t="shared" ca="1" si="4"/>
        <v>682</v>
      </c>
      <c r="G15" s="18" t="str">
        <f t="shared" ca="1" si="5"/>
        <v>ALPS REVERSE</v>
      </c>
      <c r="H15" s="19">
        <f t="shared" ca="1" si="6"/>
        <v>250</v>
      </c>
      <c r="I15" s="19">
        <f t="shared" ca="1" si="7"/>
        <v>165</v>
      </c>
      <c r="J15" s="19">
        <f t="shared" ca="1" si="8"/>
        <v>85</v>
      </c>
      <c r="K15" s="19">
        <f t="shared" ca="1" si="9"/>
        <v>500</v>
      </c>
      <c r="L15" s="18" t="str">
        <f t="shared" ca="1" si="10"/>
        <v>Credit</v>
      </c>
      <c r="M15" s="18" t="str">
        <f t="shared" ca="1" si="11"/>
        <v/>
      </c>
      <c r="N15" s="20">
        <f t="shared" ca="1" si="12"/>
        <v>0</v>
      </c>
    </row>
    <row r="16" spans="1:14" ht="15.75" thickBot="1" x14ac:dyDescent="0.3">
      <c r="A16" s="155">
        <f t="shared" si="13"/>
        <v>272</v>
      </c>
      <c r="B16" s="116">
        <f t="shared" ca="1" si="0"/>
        <v>10</v>
      </c>
      <c r="C16" s="116" t="str">
        <f t="shared" ca="1" si="1"/>
        <v>UNPLUGGED</v>
      </c>
      <c r="D16" s="117" t="b">
        <f t="shared" ca="1" si="2"/>
        <v>1</v>
      </c>
      <c r="E16" s="116">
        <f t="shared" ca="1" si="3"/>
        <v>8</v>
      </c>
      <c r="F16" s="116">
        <f t="shared" ca="1" si="4"/>
        <v>709</v>
      </c>
      <c r="G16" s="118" t="str">
        <f t="shared" ca="1" si="5"/>
        <v>FRENCH GUIANA REVERSE</v>
      </c>
      <c r="H16" s="119">
        <f t="shared" ca="1" si="6"/>
        <v>250</v>
      </c>
      <c r="I16" s="119">
        <f t="shared" ca="1" si="7"/>
        <v>165</v>
      </c>
      <c r="J16" s="119">
        <f t="shared" ca="1" si="8"/>
        <v>85</v>
      </c>
      <c r="K16" s="119">
        <f t="shared" ca="1" si="9"/>
        <v>500</v>
      </c>
      <c r="L16" s="118" t="str">
        <f t="shared" ca="1" si="10"/>
        <v>Credit</v>
      </c>
      <c r="M16" s="118" t="str">
        <f t="shared" ca="1" si="11"/>
        <v/>
      </c>
      <c r="N16" s="120">
        <f t="shared" ca="1" si="12"/>
        <v>0</v>
      </c>
    </row>
    <row r="17" spans="1:17" x14ac:dyDescent="0.25">
      <c r="A17" s="155">
        <f t="shared" si="13"/>
        <v>299</v>
      </c>
      <c r="B17" s="121">
        <f t="shared" ca="1" si="0"/>
        <v>11</v>
      </c>
      <c r="C17" s="121" t="str">
        <f t="shared" ca="1" si="1"/>
        <v>CLASSIC</v>
      </c>
      <c r="D17" s="122" t="b">
        <f t="shared" ca="1" si="2"/>
        <v>1</v>
      </c>
      <c r="E17" s="121">
        <f t="shared" ca="1" si="3"/>
        <v>8</v>
      </c>
      <c r="F17" s="121">
        <f t="shared" ca="1" si="4"/>
        <v>737</v>
      </c>
      <c r="G17" s="123" t="str">
        <f t="shared" ca="1" si="5"/>
        <v>AZURE COAST</v>
      </c>
      <c r="H17" s="124">
        <f t="shared" ca="1" si="6"/>
        <v>250</v>
      </c>
      <c r="I17" s="124">
        <f t="shared" ca="1" si="7"/>
        <v>165</v>
      </c>
      <c r="J17" s="124">
        <f t="shared" ca="1" si="8"/>
        <v>85</v>
      </c>
      <c r="K17" s="124">
        <f t="shared" ca="1" si="9"/>
        <v>500</v>
      </c>
      <c r="L17" s="123" t="str">
        <f t="shared" ca="1" si="10"/>
        <v>Credit</v>
      </c>
      <c r="M17" s="123" t="str">
        <f t="shared" ca="1" si="11"/>
        <v/>
      </c>
      <c r="N17" s="125">
        <f t="shared" ca="1" si="12"/>
        <v>0</v>
      </c>
    </row>
    <row r="18" spans="1:17" x14ac:dyDescent="0.25">
      <c r="A18" s="155">
        <f t="shared" si="13"/>
        <v>326</v>
      </c>
      <c r="B18" s="24">
        <f t="shared" ca="1" si="0"/>
        <v>12</v>
      </c>
      <c r="C18" s="24" t="str">
        <f t="shared" ca="1" si="1"/>
        <v>UNPLUGGED</v>
      </c>
      <c r="D18" s="25" t="b">
        <f t="shared" ca="1" si="2"/>
        <v>1</v>
      </c>
      <c r="E18" s="24">
        <f t="shared" ca="1" si="3"/>
        <v>8</v>
      </c>
      <c r="F18" s="24">
        <f t="shared" ca="1" si="4"/>
        <v>750</v>
      </c>
      <c r="G18" s="26" t="str">
        <f t="shared" ca="1" si="5"/>
        <v>THE LONDON EYE</v>
      </c>
      <c r="H18" s="27">
        <f t="shared" ca="1" si="6"/>
        <v>250</v>
      </c>
      <c r="I18" s="27">
        <f t="shared" ca="1" si="7"/>
        <v>165</v>
      </c>
      <c r="J18" s="27">
        <f t="shared" ca="1" si="8"/>
        <v>85</v>
      </c>
      <c r="K18" s="27">
        <f t="shared" ca="1" si="9"/>
        <v>5</v>
      </c>
      <c r="L18" s="265" t="str">
        <f t="shared" ca="1" si="10"/>
        <v>License</v>
      </c>
      <c r="M18" s="26" t="str">
        <f t="shared" ca="1" si="11"/>
        <v/>
      </c>
      <c r="N18" s="28">
        <f t="shared" ca="1" si="12"/>
        <v>500</v>
      </c>
    </row>
    <row r="19" spans="1:17" x14ac:dyDescent="0.25">
      <c r="A19" s="155">
        <f t="shared" si="13"/>
        <v>353</v>
      </c>
      <c r="B19" s="16">
        <f t="shared" ca="1" si="0"/>
        <v>13</v>
      </c>
      <c r="C19" s="16" t="str">
        <f t="shared" ca="1" si="1"/>
        <v>FLAWLESS</v>
      </c>
      <c r="D19" s="17" t="b">
        <f t="shared" ca="1" si="2"/>
        <v>1</v>
      </c>
      <c r="E19" s="16">
        <f t="shared" ca="1" si="3"/>
        <v>8</v>
      </c>
      <c r="F19" s="16">
        <f t="shared" ca="1" si="4"/>
        <v>763</v>
      </c>
      <c r="G19" s="18" t="str">
        <f t="shared" ca="1" si="5"/>
        <v>BARCELONA REVERSE</v>
      </c>
      <c r="H19" s="19">
        <f t="shared" ca="1" si="6"/>
        <v>250</v>
      </c>
      <c r="I19" s="19">
        <f t="shared" ca="1" si="7"/>
        <v>165</v>
      </c>
      <c r="J19" s="19">
        <f t="shared" ca="1" si="8"/>
        <v>85</v>
      </c>
      <c r="K19" s="19">
        <f t="shared" ca="1" si="9"/>
        <v>500</v>
      </c>
      <c r="L19" s="18" t="str">
        <f t="shared" ca="1" si="10"/>
        <v>Credit</v>
      </c>
      <c r="M19" s="18" t="str">
        <f t="shared" ca="1" si="11"/>
        <v/>
      </c>
      <c r="N19" s="20">
        <f t="shared" ca="1" si="12"/>
        <v>0</v>
      </c>
    </row>
    <row r="20" spans="1:17" x14ac:dyDescent="0.25">
      <c r="A20" s="155">
        <f t="shared" si="13"/>
        <v>380</v>
      </c>
      <c r="B20" s="24">
        <f t="shared" ca="1" si="0"/>
        <v>14</v>
      </c>
      <c r="C20" s="24" t="str">
        <f t="shared" ca="1" si="1"/>
        <v>CLASSIC</v>
      </c>
      <c r="D20" s="25" t="b">
        <f t="shared" ca="1" si="2"/>
        <v>1</v>
      </c>
      <c r="E20" s="24">
        <f t="shared" ca="1" si="3"/>
        <v>8</v>
      </c>
      <c r="F20" s="24">
        <f t="shared" ca="1" si="4"/>
        <v>776</v>
      </c>
      <c r="G20" s="26" t="str">
        <f t="shared" ca="1" si="5"/>
        <v>SECTOR 8 REVERSE</v>
      </c>
      <c r="H20" s="27">
        <f t="shared" ca="1" si="6"/>
        <v>250</v>
      </c>
      <c r="I20" s="27">
        <f t="shared" ca="1" si="7"/>
        <v>165</v>
      </c>
      <c r="J20" s="27">
        <f t="shared" ca="1" si="8"/>
        <v>85</v>
      </c>
      <c r="K20" s="27">
        <f t="shared" ca="1" si="9"/>
        <v>500</v>
      </c>
      <c r="L20" s="26" t="str">
        <f t="shared" ca="1" si="10"/>
        <v>Credit</v>
      </c>
      <c r="M20" s="26" t="str">
        <f t="shared" ca="1" si="11"/>
        <v/>
      </c>
      <c r="N20" s="28">
        <f t="shared" ca="1" si="12"/>
        <v>0</v>
      </c>
    </row>
    <row r="21" spans="1:17" ht="15.75" thickBot="1" x14ac:dyDescent="0.3">
      <c r="A21" s="155">
        <f t="shared" si="13"/>
        <v>407</v>
      </c>
      <c r="B21" s="106">
        <f t="shared" ca="1" si="0"/>
        <v>15</v>
      </c>
      <c r="C21" s="106" t="str">
        <f t="shared" ca="1" si="1"/>
        <v>UNPLUGGED</v>
      </c>
      <c r="D21" s="107" t="b">
        <f t="shared" ca="1" si="2"/>
        <v>1</v>
      </c>
      <c r="E21" s="106">
        <f t="shared" ca="1" si="3"/>
        <v>8</v>
      </c>
      <c r="F21" s="106">
        <f t="shared" ca="1" si="4"/>
        <v>790</v>
      </c>
      <c r="G21" s="108" t="str">
        <f t="shared" ca="1" si="5"/>
        <v>MOUNT TEIDE</v>
      </c>
      <c r="H21" s="109">
        <f t="shared" ca="1" si="6"/>
        <v>250</v>
      </c>
      <c r="I21" s="109">
        <f t="shared" ca="1" si="7"/>
        <v>165</v>
      </c>
      <c r="J21" s="109">
        <f t="shared" ca="1" si="8"/>
        <v>85</v>
      </c>
      <c r="K21" s="109">
        <f t="shared" ca="1" si="9"/>
        <v>50</v>
      </c>
      <c r="L21" s="266" t="str">
        <f t="shared" ca="1" si="10"/>
        <v>Token</v>
      </c>
      <c r="M21" s="108" t="str">
        <f t="shared" ca="1" si="11"/>
        <v/>
      </c>
      <c r="N21" s="110">
        <f t="shared" ca="1" si="12"/>
        <v>500</v>
      </c>
    </row>
    <row r="23" spans="1:17" x14ac:dyDescent="0.25">
      <c r="C23" s="31" t="str">
        <f ca="1">"Rewards: "&amp;Floats!H4&amp;Floats!H5&amp;Floats!H6&amp;Floats!H7&amp;Floats!H8&amp;Floats!H9</f>
        <v>Rewards: 5 licenses, 50 tokens, 2 boxes, no booster, no upgrade, and 11,250 credits.</v>
      </c>
      <c r="N23" s="165" t="s">
        <v>2233</v>
      </c>
    </row>
    <row r="24" spans="1:17" x14ac:dyDescent="0.25">
      <c r="N24" s="165" t="s">
        <v>1962</v>
      </c>
    </row>
    <row r="25" spans="1:17" x14ac:dyDescent="0.25">
      <c r="D25" s="189" t="s">
        <v>515</v>
      </c>
      <c r="E25" s="189" t="s">
        <v>516</v>
      </c>
    </row>
    <row r="26" spans="1:17" x14ac:dyDescent="0.25">
      <c r="A26" s="277" t="str">
        <f>E3</f>
        <v>Dodge Dart GT</v>
      </c>
      <c r="B26" s="278" t="str">
        <f>VLOOKUP(E3,'Raw Data'!G2:I250,3,FALSE)</f>
        <v>D</v>
      </c>
      <c r="C26" s="278">
        <f ca="1">IF(Floats!F5=0,"",Floats!F5)</f>
        <v>50</v>
      </c>
      <c r="D26" s="279">
        <f ca="1">IF(Floats!E31=0,"",Floats!E31)</f>
        <v>18</v>
      </c>
      <c r="E26" s="279" t="str">
        <f ca="1">IF(Floats!E21=0,"",Floats!E21)</f>
        <v/>
      </c>
      <c r="F26" s="278" t="str">
        <f ca="1">IF(Floats!F12=0,"",Floats!F12)</f>
        <v/>
      </c>
      <c r="G26" s="278" t="str">
        <f ca="1">IF(Floats!F11=0,"",Floats!F11)</f>
        <v/>
      </c>
      <c r="H26" s="278" t="str">
        <f ca="1">IF(Floats!F13=0,"",Floats!F13)</f>
        <v/>
      </c>
      <c r="I26" s="278">
        <f ca="1">Floats!F4</f>
        <v>5</v>
      </c>
      <c r="J26" s="278" t="str">
        <f ca="1">IF(Floats!F14=0,"",Floats!F14)</f>
        <v/>
      </c>
      <c r="K26" s="278" t="str">
        <f ca="1">IF(Floats!F15=0,"",Floats!F15)</f>
        <v/>
      </c>
      <c r="L26" s="278" t="str">
        <f ca="1">IF(Floats!F16=0,"",Floats!F16)</f>
        <v/>
      </c>
      <c r="M26" s="278" t="str">
        <f ca="1">IF(Floats!F17=0,"",Floats!F17)</f>
        <v/>
      </c>
      <c r="N26" s="278" t="str">
        <f ca="1">IF(Floats!F18=0,"",Floats!F18)</f>
        <v/>
      </c>
      <c r="O26" s="278" t="str">
        <f ca="1">IF(Floats!F19=0,"",Floats!F19)</f>
        <v/>
      </c>
      <c r="P26" s="278">
        <f ca="1">Floats!F9</f>
        <v>11250</v>
      </c>
      <c r="Q26" s="186">
        <f>VLOOKUP(A26,Tbl_Mastery!B4:S250,18,FALSE)</f>
        <v>60</v>
      </c>
    </row>
  </sheetData>
  <sheetProtection algorithmName="SHA-512" hashValue="UiuCSXFRSVxC/xYA/ZQPmKMnIUqN+WZ5RS1e0ets5hGwVLltAyfuplPvfzFI3C6GMo2jEInClbnV6pP34ftj/A==" saltValue="AH7Gw29XMbNSSjZXwKXnMg==" spinCount="100000" sheet="1" objects="1" scenarios="1" selectLockedCells="1"/>
  <mergeCells count="2">
    <mergeCell ref="C2:C3"/>
    <mergeCell ref="E3:H3"/>
  </mergeCells>
  <dataValidations count="1">
    <dataValidation type="list" allowBlank="1" showInputMessage="1" showErrorMessage="1" sqref="E3">
      <formula1>INDIRECT(CONCATENATE("Table_",RIGHT($D$3,1),"[",RIGHT($D$3,1),"-alpha]"))</formula1>
    </dataValidation>
  </dataValidations>
  <pageMargins left="0.7" right="0.7" top="0.75" bottom="0.75" header="0.3" footer="0.3"/>
  <pageSetup orientation="portrait" r:id="rId1"/>
  <ignoredErrors>
    <ignoredError sqref="M1 M3 Q26" evalError="1"/>
    <ignoredError sqref="A26:P26" unlockedFormula="1"/>
  </ignoredErrors>
  <extLst>
    <ext xmlns:x14="http://schemas.microsoft.com/office/spreadsheetml/2009/9/main" uri="{78C0D931-6437-407d-A8EE-F0AAD7539E65}">
      <x14:conditionalFormattings>
        <x14:conditionalFormatting xmlns:xm="http://schemas.microsoft.com/office/excel/2006/main">
          <x14:cfRule type="expression" priority="1" id="{991478F4-4297-4634-B15F-F4081099A18A}">
            <xm:f>AND(NOT(Floats!$D$37),Floats!$U$37)</xm:f>
            <x14:dxf>
              <fill>
                <patternFill>
                  <bgColor rgb="FFFF0000"/>
                </patternFill>
              </fill>
              <border>
                <left style="thin">
                  <color rgb="FFFFC000"/>
                </left>
                <right style="thin">
                  <color rgb="FFFFC000"/>
                </right>
                <top style="thin">
                  <color rgb="FFFFC000"/>
                </top>
                <bottom style="thin">
                  <color rgb="FFFFC000"/>
                </bottom>
                <vertical/>
                <horizontal/>
              </border>
            </x14:dxf>
          </x14:cfRule>
          <x14:cfRule type="expression" priority="2" id="{DA25B9CD-37F5-4D83-8712-B685C4FCA992}">
            <xm:f>AND(Floats!$D$37,Floats!$U$37)</xm:f>
            <x14:dxf>
              <fill>
                <patternFill>
                  <bgColor rgb="FFFFC000"/>
                </patternFill>
              </fill>
              <border>
                <left style="thin">
                  <color rgb="FFFFC000"/>
                </left>
                <right style="thin">
                  <color rgb="FFFFC000"/>
                </right>
                <top style="thin">
                  <color rgb="FFFFC000"/>
                </top>
                <bottom style="thin">
                  <color rgb="FFFFC000"/>
                </bottom>
                <vertical/>
                <horizontal/>
              </border>
            </x14:dxf>
          </x14:cfRule>
          <xm:sqref>B23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Floats!$L$17:$L$22</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wards">
    <tabColor theme="4" tint="-0.249977111117893"/>
  </sheetPr>
  <dimension ref="A1:S251"/>
  <sheetViews>
    <sheetView zoomScaleNormal="100" workbookViewId="0">
      <pane ySplit="3" topLeftCell="A4" activePane="bottomLeft" state="frozen"/>
      <selection pane="bottomLeft" activeCell="A4" sqref="A4"/>
    </sheetView>
  </sheetViews>
  <sheetFormatPr defaultColWidth="10.7109375" defaultRowHeight="15" x14ac:dyDescent="0.25"/>
  <cols>
    <col min="1" max="1" width="3.140625" style="208" customWidth="1"/>
    <col min="2" max="2" width="36.7109375" style="207" bestFit="1" customWidth="1"/>
    <col min="3" max="3" width="3" style="208" bestFit="1" customWidth="1"/>
    <col min="4" max="4" width="6.5703125" style="208" bestFit="1" customWidth="1"/>
    <col min="5" max="6" width="5.28515625" style="208" bestFit="1" customWidth="1"/>
    <col min="7" max="7" width="7.28515625" style="208" bestFit="1" customWidth="1"/>
    <col min="8" max="8" width="7.140625" style="208" bestFit="1" customWidth="1"/>
    <col min="9" max="9" width="5.7109375" style="208" bestFit="1" customWidth="1"/>
    <col min="10" max="10" width="8" style="208" bestFit="1" customWidth="1"/>
    <col min="11" max="11" width="7.42578125" style="208" bestFit="1" customWidth="1"/>
    <col min="12" max="16" width="6.42578125" style="208" bestFit="1" customWidth="1"/>
    <col min="17" max="17" width="11.28515625" style="208" bestFit="1" customWidth="1"/>
    <col min="18" max="18" width="17.42578125" style="208" bestFit="1" customWidth="1"/>
    <col min="19" max="19" width="4" style="208" bestFit="1" customWidth="1"/>
    <col min="20" max="16384" width="10.7109375" style="208"/>
  </cols>
  <sheetData>
    <row r="1" spans="1:19" ht="15.75" thickBot="1" x14ac:dyDescent="0.3">
      <c r="A1" s="256"/>
      <c r="D1" s="259" t="s">
        <v>503</v>
      </c>
      <c r="E1" s="259" t="s">
        <v>504</v>
      </c>
      <c r="F1" s="259" t="s">
        <v>505</v>
      </c>
      <c r="G1" s="259" t="s">
        <v>506</v>
      </c>
      <c r="H1" s="259" t="s">
        <v>507</v>
      </c>
      <c r="I1" s="259" t="s">
        <v>508</v>
      </c>
      <c r="J1" s="259"/>
      <c r="K1" s="259" t="s">
        <v>509</v>
      </c>
      <c r="L1" s="259" t="s">
        <v>510</v>
      </c>
      <c r="M1" s="259" t="s">
        <v>511</v>
      </c>
      <c r="N1" s="259" t="s">
        <v>512</v>
      </c>
      <c r="O1" s="259" t="s">
        <v>513</v>
      </c>
      <c r="P1" s="259" t="s">
        <v>514</v>
      </c>
      <c r="S1" s="341" t="s">
        <v>1925</v>
      </c>
    </row>
    <row r="2" spans="1:19" s="209" customFormat="1" ht="30" customHeight="1" x14ac:dyDescent="0.25">
      <c r="B2" s="257" t="s">
        <v>1976</v>
      </c>
      <c r="C2" s="258" t="s">
        <v>275</v>
      </c>
      <c r="D2" s="215" t="s">
        <v>72</v>
      </c>
      <c r="E2" s="213" t="s">
        <v>515</v>
      </c>
      <c r="F2" s="213" t="s">
        <v>516</v>
      </c>
      <c r="G2" s="213" t="s">
        <v>228</v>
      </c>
      <c r="H2" s="213" t="s">
        <v>227</v>
      </c>
      <c r="I2" s="213" t="s">
        <v>517</v>
      </c>
      <c r="J2" s="213" t="s">
        <v>69</v>
      </c>
      <c r="K2" s="213" t="s">
        <v>226</v>
      </c>
      <c r="L2" s="213" t="s">
        <v>1957</v>
      </c>
      <c r="M2" s="213" t="s">
        <v>1958</v>
      </c>
      <c r="N2" s="213" t="s">
        <v>1959</v>
      </c>
      <c r="O2" s="213" t="s">
        <v>1960</v>
      </c>
      <c r="P2" s="213" t="s">
        <v>1961</v>
      </c>
      <c r="Q2" s="214" t="s">
        <v>23</v>
      </c>
      <c r="R2" s="339" t="s">
        <v>1910</v>
      </c>
      <c r="S2" s="341"/>
    </row>
    <row r="3" spans="1:19" s="209" customFormat="1" ht="15.75" thickBot="1" x14ac:dyDescent="0.3">
      <c r="B3" s="222"/>
      <c r="C3" s="223"/>
      <c r="D3" s="224">
        <f t="shared" ref="D3:Q3" si="0">SUM(D4:D250)</f>
        <v>22500</v>
      </c>
      <c r="E3" s="225">
        <f t="shared" si="0"/>
        <v>7394</v>
      </c>
      <c r="F3" s="225">
        <f t="shared" si="0"/>
        <v>0</v>
      </c>
      <c r="G3" s="225">
        <f t="shared" si="0"/>
        <v>0</v>
      </c>
      <c r="H3" s="225">
        <f t="shared" si="0"/>
        <v>0</v>
      </c>
      <c r="I3" s="225">
        <f t="shared" si="0"/>
        <v>0</v>
      </c>
      <c r="J3" s="225">
        <f t="shared" si="0"/>
        <v>10289</v>
      </c>
      <c r="K3" s="225">
        <f t="shared" si="0"/>
        <v>0</v>
      </c>
      <c r="L3" s="225">
        <f t="shared" si="0"/>
        <v>0</v>
      </c>
      <c r="M3" s="225">
        <f t="shared" si="0"/>
        <v>0</v>
      </c>
      <c r="N3" s="225">
        <f t="shared" si="0"/>
        <v>0</v>
      </c>
      <c r="O3" s="225">
        <f t="shared" si="0"/>
        <v>0</v>
      </c>
      <c r="P3" s="225">
        <f t="shared" si="0"/>
        <v>0</v>
      </c>
      <c r="Q3" s="226">
        <f t="shared" si="0"/>
        <v>19499045</v>
      </c>
      <c r="R3" s="340"/>
      <c r="S3" s="341"/>
    </row>
    <row r="4" spans="1:19" ht="15.75" x14ac:dyDescent="0.25">
      <c r="A4" s="259"/>
      <c r="B4" s="216" t="s">
        <v>481</v>
      </c>
      <c r="C4" s="217" t="s">
        <v>458</v>
      </c>
      <c r="D4" s="234">
        <v>100</v>
      </c>
      <c r="E4" s="227">
        <v>35</v>
      </c>
      <c r="F4" s="227" t="s">
        <v>518</v>
      </c>
      <c r="G4" s="227" t="s">
        <v>518</v>
      </c>
      <c r="H4" s="227" t="s">
        <v>518</v>
      </c>
      <c r="I4" s="227" t="s">
        <v>518</v>
      </c>
      <c r="J4" s="228">
        <v>125</v>
      </c>
      <c r="K4" s="227" t="s">
        <v>518</v>
      </c>
      <c r="L4" s="227" t="s">
        <v>518</v>
      </c>
      <c r="M4" s="227" t="s">
        <v>518</v>
      </c>
      <c r="N4" s="227" t="s">
        <v>518</v>
      </c>
      <c r="O4" s="227" t="s">
        <v>518</v>
      </c>
      <c r="P4" s="227" t="s">
        <v>518</v>
      </c>
      <c r="Q4" s="242">
        <v>164700</v>
      </c>
      <c r="R4" s="245" t="str">
        <f t="shared" ref="R4:R66" si="1">TRIM(CONCATENATE(IF(D4="","",CONCATENATE(" ",D4," ",D$1)),IF(E4="","",CONCATENATE(" ",E4," ",E$1)),IF(F4="","",CONCATENATE(" ",F4," ",F$1)),IF(G4="","",CONCATENATE(" ",G4," ",G$1)),IF(H4="","",CONCATENATE(" ",H4," ",H$1)),IF(I4="","",CONCATENATE(" ",I4," ",I$1)),IF(K4="","",CONCATENATE(" ",K4," ",K$1)),IF(L4="","",CONCATENATE(" ",L4," ",L$1)),IF(M4="","",CONCATENATE(" ",M4," ",M$1)),IF(N4="","",CONCATENATE(" ",N4," ",N$1)),IF(O4="","",CONCATENATE(" ",O4," ",O$1)),IF(P4="","",CONCATENATE(" ",P4," ",P$1))))</f>
        <v>100 TO 35 PC</v>
      </c>
      <c r="S4" s="249">
        <f>ROW()</f>
        <v>4</v>
      </c>
    </row>
    <row r="5" spans="1:19" ht="15.75" x14ac:dyDescent="0.25">
      <c r="A5" s="259"/>
      <c r="B5" s="218" t="s">
        <v>347</v>
      </c>
      <c r="C5" s="219" t="s">
        <v>317</v>
      </c>
      <c r="D5" s="235">
        <v>100</v>
      </c>
      <c r="E5" s="229">
        <v>20</v>
      </c>
      <c r="F5" s="229" t="s">
        <v>518</v>
      </c>
      <c r="G5" s="229" t="s">
        <v>518</v>
      </c>
      <c r="H5" s="230" t="s">
        <v>518</v>
      </c>
      <c r="I5" s="230" t="s">
        <v>518</v>
      </c>
      <c r="J5" s="230">
        <v>25</v>
      </c>
      <c r="K5" s="229" t="s">
        <v>518</v>
      </c>
      <c r="L5" s="229" t="s">
        <v>518</v>
      </c>
      <c r="M5" s="229" t="s">
        <v>518</v>
      </c>
      <c r="N5" s="229" t="s">
        <v>518</v>
      </c>
      <c r="O5" s="229" t="s">
        <v>518</v>
      </c>
      <c r="P5" s="229" t="s">
        <v>518</v>
      </c>
      <c r="Q5" s="243">
        <v>61300</v>
      </c>
      <c r="R5" s="246" t="str">
        <f t="shared" si="1"/>
        <v>100 TO 20 PC</v>
      </c>
      <c r="S5" s="249">
        <f>ROW()</f>
        <v>5</v>
      </c>
    </row>
    <row r="6" spans="1:19" ht="15.75" x14ac:dyDescent="0.25">
      <c r="A6" s="259"/>
      <c r="B6" s="218" t="s">
        <v>335</v>
      </c>
      <c r="C6" s="219" t="s">
        <v>317</v>
      </c>
      <c r="D6" s="235">
        <v>100</v>
      </c>
      <c r="E6" s="229">
        <v>20</v>
      </c>
      <c r="F6" s="229" t="s">
        <v>518</v>
      </c>
      <c r="G6" s="229" t="s">
        <v>518</v>
      </c>
      <c r="H6" s="229" t="s">
        <v>518</v>
      </c>
      <c r="I6" s="229" t="s">
        <v>518</v>
      </c>
      <c r="J6" s="230">
        <v>10</v>
      </c>
      <c r="K6" s="229" t="s">
        <v>518</v>
      </c>
      <c r="L6" s="229" t="s">
        <v>518</v>
      </c>
      <c r="M6" s="229" t="s">
        <v>518</v>
      </c>
      <c r="N6" s="229" t="s">
        <v>518</v>
      </c>
      <c r="O6" s="229" t="s">
        <v>518</v>
      </c>
      <c r="P6" s="229" t="s">
        <v>518</v>
      </c>
      <c r="Q6" s="243">
        <v>27750</v>
      </c>
      <c r="R6" s="246" t="str">
        <f t="shared" si="1"/>
        <v>100 TO 20 PC</v>
      </c>
      <c r="S6" s="249">
        <f>ROW()</f>
        <v>6</v>
      </c>
    </row>
    <row r="7" spans="1:19" ht="15.75" x14ac:dyDescent="0.25">
      <c r="A7" s="259"/>
      <c r="B7" s="218" t="s">
        <v>310</v>
      </c>
      <c r="C7" s="219" t="s">
        <v>277</v>
      </c>
      <c r="D7" s="235">
        <v>50</v>
      </c>
      <c r="E7" s="229">
        <v>18</v>
      </c>
      <c r="F7" s="229" t="s">
        <v>518</v>
      </c>
      <c r="G7" s="229" t="s">
        <v>518</v>
      </c>
      <c r="H7" s="229" t="s">
        <v>518</v>
      </c>
      <c r="I7" s="229" t="s">
        <v>518</v>
      </c>
      <c r="J7" s="230">
        <v>15</v>
      </c>
      <c r="K7" s="229" t="s">
        <v>518</v>
      </c>
      <c r="L7" s="229" t="s">
        <v>518</v>
      </c>
      <c r="M7" s="229" t="s">
        <v>518</v>
      </c>
      <c r="N7" s="229" t="s">
        <v>518</v>
      </c>
      <c r="O7" s="229" t="s">
        <v>518</v>
      </c>
      <c r="P7" s="229" t="s">
        <v>518</v>
      </c>
      <c r="Q7" s="243">
        <v>38200</v>
      </c>
      <c r="R7" s="246" t="str">
        <f t="shared" si="1"/>
        <v>50 TO 18 PC</v>
      </c>
      <c r="S7" s="249">
        <f>ROW()</f>
        <v>7</v>
      </c>
    </row>
    <row r="8" spans="1:19" ht="15.75" x14ac:dyDescent="0.25">
      <c r="A8" s="259"/>
      <c r="B8" s="218" t="s">
        <v>334</v>
      </c>
      <c r="C8" s="219" t="s">
        <v>317</v>
      </c>
      <c r="D8" s="235">
        <v>100</v>
      </c>
      <c r="E8" s="229">
        <v>20</v>
      </c>
      <c r="F8" s="229" t="s">
        <v>518</v>
      </c>
      <c r="G8" s="229" t="s">
        <v>518</v>
      </c>
      <c r="H8" s="229" t="s">
        <v>518</v>
      </c>
      <c r="I8" s="229" t="s">
        <v>518</v>
      </c>
      <c r="J8" s="230">
        <v>10</v>
      </c>
      <c r="K8" s="229" t="s">
        <v>518</v>
      </c>
      <c r="L8" s="229" t="s">
        <v>518</v>
      </c>
      <c r="M8" s="229" t="s">
        <v>518</v>
      </c>
      <c r="N8" s="229" t="s">
        <v>518</v>
      </c>
      <c r="O8" s="230" t="s">
        <v>518</v>
      </c>
      <c r="P8" s="229" t="s">
        <v>518</v>
      </c>
      <c r="Q8" s="243">
        <v>27750</v>
      </c>
      <c r="R8" s="246" t="str">
        <f t="shared" si="1"/>
        <v>100 TO 20 PC</v>
      </c>
      <c r="S8" s="249">
        <f>ROW()</f>
        <v>8</v>
      </c>
    </row>
    <row r="9" spans="1:19" ht="15.75" x14ac:dyDescent="0.25">
      <c r="A9" s="259"/>
      <c r="B9" s="218" t="s">
        <v>299</v>
      </c>
      <c r="C9" s="219" t="s">
        <v>277</v>
      </c>
      <c r="D9" s="235">
        <v>50</v>
      </c>
      <c r="E9" s="229">
        <v>18</v>
      </c>
      <c r="F9" s="229" t="s">
        <v>518</v>
      </c>
      <c r="G9" s="229" t="s">
        <v>518</v>
      </c>
      <c r="H9" s="229" t="s">
        <v>518</v>
      </c>
      <c r="I9" s="229" t="s">
        <v>518</v>
      </c>
      <c r="J9" s="230">
        <v>10</v>
      </c>
      <c r="K9" s="229" t="s">
        <v>518</v>
      </c>
      <c r="L9" s="229" t="s">
        <v>518</v>
      </c>
      <c r="M9" s="229" t="s">
        <v>518</v>
      </c>
      <c r="N9" s="229" t="s">
        <v>518</v>
      </c>
      <c r="O9" s="230" t="s">
        <v>518</v>
      </c>
      <c r="P9" s="229" t="s">
        <v>518</v>
      </c>
      <c r="Q9" s="243">
        <v>22800</v>
      </c>
      <c r="R9" s="246" t="str">
        <f t="shared" si="1"/>
        <v>50 TO 18 PC</v>
      </c>
      <c r="S9" s="249">
        <f>ROW()</f>
        <v>9</v>
      </c>
    </row>
    <row r="10" spans="1:19" ht="15.75" x14ac:dyDescent="0.25">
      <c r="A10" s="259"/>
      <c r="B10" s="218" t="s">
        <v>287</v>
      </c>
      <c r="C10" s="219" t="s">
        <v>277</v>
      </c>
      <c r="D10" s="235">
        <v>50</v>
      </c>
      <c r="E10" s="229">
        <v>18</v>
      </c>
      <c r="F10" s="229" t="s">
        <v>518</v>
      </c>
      <c r="G10" s="230" t="s">
        <v>518</v>
      </c>
      <c r="H10" s="229" t="s">
        <v>518</v>
      </c>
      <c r="I10" s="229" t="s">
        <v>518</v>
      </c>
      <c r="J10" s="230">
        <v>5</v>
      </c>
      <c r="K10" s="229" t="s">
        <v>518</v>
      </c>
      <c r="L10" s="229" t="s">
        <v>518</v>
      </c>
      <c r="M10" s="229" t="s">
        <v>518</v>
      </c>
      <c r="N10" s="229" t="s">
        <v>518</v>
      </c>
      <c r="O10" s="229" t="s">
        <v>518</v>
      </c>
      <c r="P10" s="229" t="s">
        <v>518</v>
      </c>
      <c r="Q10" s="243">
        <v>17850</v>
      </c>
      <c r="R10" s="246" t="str">
        <f t="shared" si="1"/>
        <v>50 TO 18 PC</v>
      </c>
      <c r="S10" s="249">
        <f>ROW()</f>
        <v>10</v>
      </c>
    </row>
    <row r="11" spans="1:19" ht="15.75" x14ac:dyDescent="0.25">
      <c r="A11" s="259"/>
      <c r="B11" s="218" t="s">
        <v>502</v>
      </c>
      <c r="C11" s="219" t="s">
        <v>458</v>
      </c>
      <c r="D11" s="235">
        <v>100</v>
      </c>
      <c r="E11" s="229">
        <v>35</v>
      </c>
      <c r="F11" s="229" t="s">
        <v>518</v>
      </c>
      <c r="G11" s="230" t="s">
        <v>518</v>
      </c>
      <c r="H11" s="229" t="s">
        <v>518</v>
      </c>
      <c r="I11" s="229" t="s">
        <v>518</v>
      </c>
      <c r="J11" s="230">
        <v>150</v>
      </c>
      <c r="K11" s="229" t="s">
        <v>518</v>
      </c>
      <c r="L11" s="229" t="s">
        <v>518</v>
      </c>
      <c r="M11" s="229" t="s">
        <v>518</v>
      </c>
      <c r="N11" s="229" t="s">
        <v>518</v>
      </c>
      <c r="O11" s="229" t="s">
        <v>518</v>
      </c>
      <c r="P11" s="229" t="s">
        <v>518</v>
      </c>
      <c r="Q11" s="243">
        <v>164700</v>
      </c>
      <c r="R11" s="246" t="str">
        <f t="shared" si="1"/>
        <v>100 TO 35 PC</v>
      </c>
      <c r="S11" s="249">
        <f>ROW()</f>
        <v>11</v>
      </c>
    </row>
    <row r="12" spans="1:19" ht="15.75" x14ac:dyDescent="0.25">
      <c r="A12" s="259"/>
      <c r="B12" s="218" t="s">
        <v>407</v>
      </c>
      <c r="C12" s="219" t="s">
        <v>263</v>
      </c>
      <c r="D12" s="235">
        <v>100</v>
      </c>
      <c r="E12" s="229">
        <v>35</v>
      </c>
      <c r="F12" s="229" t="s">
        <v>518</v>
      </c>
      <c r="G12" s="230" t="s">
        <v>518</v>
      </c>
      <c r="H12" s="229" t="s">
        <v>518</v>
      </c>
      <c r="I12" s="229" t="s">
        <v>518</v>
      </c>
      <c r="J12" s="230">
        <v>50</v>
      </c>
      <c r="K12" s="229" t="s">
        <v>518</v>
      </c>
      <c r="L12" s="229" t="s">
        <v>518</v>
      </c>
      <c r="M12" s="229" t="s">
        <v>518</v>
      </c>
      <c r="N12" s="229" t="s">
        <v>518</v>
      </c>
      <c r="O12" s="229" t="s">
        <v>518</v>
      </c>
      <c r="P12" s="229" t="s">
        <v>518</v>
      </c>
      <c r="Q12" s="243">
        <v>115750</v>
      </c>
      <c r="R12" s="246" t="str">
        <f t="shared" si="1"/>
        <v>100 TO 35 PC</v>
      </c>
      <c r="S12" s="249">
        <f>ROW()</f>
        <v>12</v>
      </c>
    </row>
    <row r="13" spans="1:19" ht="15.75" x14ac:dyDescent="0.25">
      <c r="A13" s="259"/>
      <c r="B13" s="218" t="s">
        <v>475</v>
      </c>
      <c r="C13" s="219" t="s">
        <v>458</v>
      </c>
      <c r="D13" s="235">
        <v>100</v>
      </c>
      <c r="E13" s="229">
        <v>35</v>
      </c>
      <c r="F13" s="229" t="s">
        <v>518</v>
      </c>
      <c r="G13" s="230" t="s">
        <v>518</v>
      </c>
      <c r="H13" s="229" t="s">
        <v>518</v>
      </c>
      <c r="I13" s="229" t="s">
        <v>518</v>
      </c>
      <c r="J13" s="230">
        <v>75</v>
      </c>
      <c r="K13" s="229" t="s">
        <v>518</v>
      </c>
      <c r="L13" s="229" t="s">
        <v>518</v>
      </c>
      <c r="M13" s="229" t="s">
        <v>518</v>
      </c>
      <c r="N13" s="229" t="s">
        <v>518</v>
      </c>
      <c r="O13" s="229" t="s">
        <v>518</v>
      </c>
      <c r="P13" s="229" t="s">
        <v>518</v>
      </c>
      <c r="Q13" s="243">
        <v>164700</v>
      </c>
      <c r="R13" s="246" t="str">
        <f t="shared" si="1"/>
        <v>100 TO 35 PC</v>
      </c>
      <c r="S13" s="249">
        <f>ROW()</f>
        <v>13</v>
      </c>
    </row>
    <row r="14" spans="1:19" ht="15.75" x14ac:dyDescent="0.25">
      <c r="A14" s="259"/>
      <c r="B14" s="218" t="s">
        <v>500</v>
      </c>
      <c r="C14" s="219" t="s">
        <v>458</v>
      </c>
      <c r="D14" s="235">
        <v>100</v>
      </c>
      <c r="E14" s="229">
        <v>35</v>
      </c>
      <c r="F14" s="229" t="s">
        <v>518</v>
      </c>
      <c r="G14" s="230" t="s">
        <v>518</v>
      </c>
      <c r="H14" s="229" t="s">
        <v>518</v>
      </c>
      <c r="I14" s="229" t="s">
        <v>518</v>
      </c>
      <c r="J14" s="230">
        <v>115</v>
      </c>
      <c r="K14" s="229" t="s">
        <v>518</v>
      </c>
      <c r="L14" s="229" t="s">
        <v>518</v>
      </c>
      <c r="M14" s="229" t="s">
        <v>518</v>
      </c>
      <c r="N14" s="229" t="s">
        <v>518</v>
      </c>
      <c r="O14" s="229" t="s">
        <v>518</v>
      </c>
      <c r="P14" s="229" t="s">
        <v>518</v>
      </c>
      <c r="Q14" s="243">
        <v>164700</v>
      </c>
      <c r="R14" s="246" t="str">
        <f t="shared" si="1"/>
        <v>100 TO 35 PC</v>
      </c>
      <c r="S14" s="249">
        <f>ROW()</f>
        <v>14</v>
      </c>
    </row>
    <row r="15" spans="1:19" ht="15.75" x14ac:dyDescent="0.25">
      <c r="A15" s="259"/>
      <c r="B15" s="218" t="s">
        <v>314</v>
      </c>
      <c r="C15" s="219" t="s">
        <v>277</v>
      </c>
      <c r="D15" s="235">
        <v>50</v>
      </c>
      <c r="E15" s="229">
        <v>18</v>
      </c>
      <c r="F15" s="229" t="s">
        <v>518</v>
      </c>
      <c r="G15" s="230" t="s">
        <v>518</v>
      </c>
      <c r="H15" s="229" t="s">
        <v>518</v>
      </c>
      <c r="I15" s="229" t="s">
        <v>518</v>
      </c>
      <c r="J15" s="230">
        <v>30</v>
      </c>
      <c r="K15" s="229" t="s">
        <v>518</v>
      </c>
      <c r="L15" s="229" t="s">
        <v>518</v>
      </c>
      <c r="M15" s="229" t="s">
        <v>518</v>
      </c>
      <c r="N15" s="229" t="s">
        <v>518</v>
      </c>
      <c r="O15" s="229" t="s">
        <v>518</v>
      </c>
      <c r="P15" s="229" t="s">
        <v>518</v>
      </c>
      <c r="Q15" s="243">
        <v>69000</v>
      </c>
      <c r="R15" s="246" t="str">
        <f t="shared" si="1"/>
        <v>50 TO 18 PC</v>
      </c>
      <c r="S15" s="249">
        <f>ROW()</f>
        <v>15</v>
      </c>
    </row>
    <row r="16" spans="1:19" ht="15.75" x14ac:dyDescent="0.25">
      <c r="A16" s="259"/>
      <c r="B16" s="218" t="s">
        <v>389</v>
      </c>
      <c r="C16" s="219" t="s">
        <v>263</v>
      </c>
      <c r="D16" s="235">
        <v>100</v>
      </c>
      <c r="E16" s="229">
        <v>35</v>
      </c>
      <c r="F16" s="229" t="s">
        <v>518</v>
      </c>
      <c r="G16" s="229" t="s">
        <v>518</v>
      </c>
      <c r="H16" s="229" t="s">
        <v>518</v>
      </c>
      <c r="I16" s="229" t="s">
        <v>518</v>
      </c>
      <c r="J16" s="230">
        <v>20</v>
      </c>
      <c r="K16" s="229" t="s">
        <v>518</v>
      </c>
      <c r="L16" s="229" t="s">
        <v>518</v>
      </c>
      <c r="M16" s="229" t="s">
        <v>518</v>
      </c>
      <c r="N16" s="229" t="s">
        <v>518</v>
      </c>
      <c r="O16" s="229" t="s">
        <v>518</v>
      </c>
      <c r="P16" s="229" t="s">
        <v>518</v>
      </c>
      <c r="Q16" s="243">
        <v>49750</v>
      </c>
      <c r="R16" s="246" t="str">
        <f t="shared" si="1"/>
        <v>100 TO 35 PC</v>
      </c>
      <c r="S16" s="249">
        <f>ROW()</f>
        <v>16</v>
      </c>
    </row>
    <row r="17" spans="1:19" ht="15.75" x14ac:dyDescent="0.25">
      <c r="A17" s="259"/>
      <c r="B17" s="218" t="s">
        <v>496</v>
      </c>
      <c r="C17" s="219" t="s">
        <v>458</v>
      </c>
      <c r="D17" s="235">
        <v>100</v>
      </c>
      <c r="E17" s="229">
        <v>35</v>
      </c>
      <c r="F17" s="229" t="s">
        <v>518</v>
      </c>
      <c r="G17" s="229" t="s">
        <v>518</v>
      </c>
      <c r="H17" s="229" t="s">
        <v>518</v>
      </c>
      <c r="I17" s="229" t="s">
        <v>518</v>
      </c>
      <c r="J17" s="230">
        <v>115</v>
      </c>
      <c r="K17" s="229" t="s">
        <v>518</v>
      </c>
      <c r="L17" s="229" t="s">
        <v>518</v>
      </c>
      <c r="M17" s="229" t="s">
        <v>518</v>
      </c>
      <c r="N17" s="229" t="s">
        <v>518</v>
      </c>
      <c r="O17" s="229" t="s">
        <v>518</v>
      </c>
      <c r="P17" s="229" t="s">
        <v>518</v>
      </c>
      <c r="Q17" s="243">
        <v>164700</v>
      </c>
      <c r="R17" s="246" t="str">
        <f t="shared" si="1"/>
        <v>100 TO 35 PC</v>
      </c>
      <c r="S17" s="249">
        <f>ROW()</f>
        <v>17</v>
      </c>
    </row>
    <row r="18" spans="1:19" ht="15.75" x14ac:dyDescent="0.25">
      <c r="A18" s="259"/>
      <c r="B18" s="218" t="s">
        <v>359</v>
      </c>
      <c r="C18" s="219" t="s">
        <v>263</v>
      </c>
      <c r="D18" s="235">
        <v>100</v>
      </c>
      <c r="E18" s="229">
        <v>35</v>
      </c>
      <c r="F18" s="229" t="s">
        <v>518</v>
      </c>
      <c r="G18" s="229" t="s">
        <v>518</v>
      </c>
      <c r="H18" s="230" t="s">
        <v>518</v>
      </c>
      <c r="I18" s="229" t="s">
        <v>518</v>
      </c>
      <c r="J18" s="230">
        <v>10</v>
      </c>
      <c r="K18" s="229" t="s">
        <v>518</v>
      </c>
      <c r="L18" s="229" t="s">
        <v>518</v>
      </c>
      <c r="M18" s="229" t="s">
        <v>518</v>
      </c>
      <c r="N18" s="230" t="s">
        <v>518</v>
      </c>
      <c r="O18" s="229" t="s">
        <v>518</v>
      </c>
      <c r="P18" s="229" t="s">
        <v>518</v>
      </c>
      <c r="Q18" s="243">
        <v>21150</v>
      </c>
      <c r="R18" s="246" t="str">
        <f t="shared" si="1"/>
        <v>100 TO 35 PC</v>
      </c>
      <c r="S18" s="249">
        <f>ROW()</f>
        <v>18</v>
      </c>
    </row>
    <row r="19" spans="1:19" ht="15.75" x14ac:dyDescent="0.25">
      <c r="A19" s="259"/>
      <c r="B19" s="218" t="s">
        <v>455</v>
      </c>
      <c r="C19" s="219" t="s">
        <v>259</v>
      </c>
      <c r="D19" s="235">
        <v>100</v>
      </c>
      <c r="E19" s="229">
        <v>35</v>
      </c>
      <c r="F19" s="229" t="s">
        <v>518</v>
      </c>
      <c r="G19" s="229" t="s">
        <v>518</v>
      </c>
      <c r="H19" s="230" t="s">
        <v>518</v>
      </c>
      <c r="I19" s="229" t="s">
        <v>518</v>
      </c>
      <c r="J19" s="230">
        <v>80</v>
      </c>
      <c r="K19" s="229" t="s">
        <v>518</v>
      </c>
      <c r="L19" s="229" t="s">
        <v>518</v>
      </c>
      <c r="M19" s="229" t="s">
        <v>518</v>
      </c>
      <c r="N19" s="230" t="s">
        <v>518</v>
      </c>
      <c r="O19" s="229" t="s">
        <v>518</v>
      </c>
      <c r="P19" s="229" t="s">
        <v>518</v>
      </c>
      <c r="Q19" s="243">
        <v>164700</v>
      </c>
      <c r="R19" s="246" t="str">
        <f t="shared" si="1"/>
        <v>100 TO 35 PC</v>
      </c>
      <c r="S19" s="249">
        <f>ROW()</f>
        <v>19</v>
      </c>
    </row>
    <row r="20" spans="1:19" ht="15.75" x14ac:dyDescent="0.25">
      <c r="A20" s="259"/>
      <c r="B20" s="218" t="s">
        <v>367</v>
      </c>
      <c r="C20" s="219" t="s">
        <v>263</v>
      </c>
      <c r="D20" s="235">
        <v>100</v>
      </c>
      <c r="E20" s="229">
        <v>35</v>
      </c>
      <c r="F20" s="229" t="s">
        <v>518</v>
      </c>
      <c r="G20" s="230" t="s">
        <v>518</v>
      </c>
      <c r="H20" s="229" t="s">
        <v>518</v>
      </c>
      <c r="I20" s="229" t="s">
        <v>518</v>
      </c>
      <c r="J20" s="230">
        <v>15</v>
      </c>
      <c r="K20" s="229" t="s">
        <v>518</v>
      </c>
      <c r="L20" s="229" t="s">
        <v>518</v>
      </c>
      <c r="M20" s="229" t="s">
        <v>518</v>
      </c>
      <c r="N20" s="229" t="s">
        <v>518</v>
      </c>
      <c r="O20" s="229" t="s">
        <v>518</v>
      </c>
      <c r="P20" s="229" t="s">
        <v>518</v>
      </c>
      <c r="Q20" s="243">
        <v>34350</v>
      </c>
      <c r="R20" s="246" t="str">
        <f t="shared" si="1"/>
        <v>100 TO 35 PC</v>
      </c>
      <c r="S20" s="249">
        <f>ROW()</f>
        <v>20</v>
      </c>
    </row>
    <row r="21" spans="1:19" ht="15.75" x14ac:dyDescent="0.25">
      <c r="A21" s="259"/>
      <c r="B21" s="218" t="s">
        <v>366</v>
      </c>
      <c r="C21" s="219" t="s">
        <v>263</v>
      </c>
      <c r="D21" s="235">
        <v>100</v>
      </c>
      <c r="E21" s="229">
        <v>35</v>
      </c>
      <c r="F21" s="229" t="s">
        <v>518</v>
      </c>
      <c r="G21" s="230" t="s">
        <v>518</v>
      </c>
      <c r="H21" s="229" t="s">
        <v>518</v>
      </c>
      <c r="I21" s="229" t="s">
        <v>518</v>
      </c>
      <c r="J21" s="230">
        <v>15</v>
      </c>
      <c r="K21" s="229" t="s">
        <v>518</v>
      </c>
      <c r="L21" s="229" t="s">
        <v>518</v>
      </c>
      <c r="M21" s="229" t="s">
        <v>518</v>
      </c>
      <c r="N21" s="229" t="s">
        <v>518</v>
      </c>
      <c r="O21" s="229" t="s">
        <v>518</v>
      </c>
      <c r="P21" s="229" t="s">
        <v>518</v>
      </c>
      <c r="Q21" s="243">
        <v>34350</v>
      </c>
      <c r="R21" s="246" t="str">
        <f t="shared" si="1"/>
        <v>100 TO 35 PC</v>
      </c>
      <c r="S21" s="249">
        <f>ROW()</f>
        <v>21</v>
      </c>
    </row>
    <row r="22" spans="1:19" ht="15.75" x14ac:dyDescent="0.25">
      <c r="A22" s="259"/>
      <c r="B22" s="218" t="s">
        <v>498</v>
      </c>
      <c r="C22" s="219" t="s">
        <v>458</v>
      </c>
      <c r="D22" s="235">
        <v>100</v>
      </c>
      <c r="E22" s="229">
        <v>35</v>
      </c>
      <c r="F22" s="229" t="s">
        <v>518</v>
      </c>
      <c r="G22" s="230" t="s">
        <v>518</v>
      </c>
      <c r="H22" s="229" t="s">
        <v>518</v>
      </c>
      <c r="I22" s="229" t="s">
        <v>518</v>
      </c>
      <c r="J22" s="230">
        <v>100</v>
      </c>
      <c r="K22" s="229" t="s">
        <v>518</v>
      </c>
      <c r="L22" s="229" t="s">
        <v>518</v>
      </c>
      <c r="M22" s="229" t="s">
        <v>518</v>
      </c>
      <c r="N22" s="229" t="s">
        <v>518</v>
      </c>
      <c r="O22" s="229" t="s">
        <v>518</v>
      </c>
      <c r="P22" s="229" t="s">
        <v>518</v>
      </c>
      <c r="Q22" s="243">
        <v>164700</v>
      </c>
      <c r="R22" s="246" t="str">
        <f t="shared" si="1"/>
        <v>100 TO 35 PC</v>
      </c>
      <c r="S22" s="249">
        <f>ROW()</f>
        <v>22</v>
      </c>
    </row>
    <row r="23" spans="1:19" ht="15.75" x14ac:dyDescent="0.25">
      <c r="A23" s="259"/>
      <c r="B23" s="218" t="s">
        <v>278</v>
      </c>
      <c r="C23" s="219" t="s">
        <v>277</v>
      </c>
      <c r="D23" s="235">
        <v>50</v>
      </c>
      <c r="E23" s="229">
        <v>18</v>
      </c>
      <c r="F23" s="229" t="s">
        <v>518</v>
      </c>
      <c r="G23" s="230" t="s">
        <v>518</v>
      </c>
      <c r="H23" s="229" t="s">
        <v>518</v>
      </c>
      <c r="I23" s="229" t="s">
        <v>518</v>
      </c>
      <c r="J23" s="231">
        <v>5</v>
      </c>
      <c r="K23" s="229" t="s">
        <v>518</v>
      </c>
      <c r="L23" s="229" t="s">
        <v>518</v>
      </c>
      <c r="M23" s="229" t="s">
        <v>518</v>
      </c>
      <c r="N23" s="229" t="s">
        <v>518</v>
      </c>
      <c r="O23" s="230" t="s">
        <v>518</v>
      </c>
      <c r="P23" s="229" t="s">
        <v>518</v>
      </c>
      <c r="Q23" s="243">
        <v>11250</v>
      </c>
      <c r="R23" s="246" t="str">
        <f t="shared" si="1"/>
        <v>50 TO 18 PC</v>
      </c>
      <c r="S23" s="249">
        <f>ROW()</f>
        <v>23</v>
      </c>
    </row>
    <row r="24" spans="1:19" ht="15.75" x14ac:dyDescent="0.25">
      <c r="A24" s="259"/>
      <c r="B24" s="218" t="s">
        <v>428</v>
      </c>
      <c r="C24" s="219" t="s">
        <v>259</v>
      </c>
      <c r="D24" s="235">
        <v>100</v>
      </c>
      <c r="E24" s="229">
        <v>35</v>
      </c>
      <c r="F24" s="229" t="s">
        <v>518</v>
      </c>
      <c r="G24" s="230" t="s">
        <v>518</v>
      </c>
      <c r="H24" s="229" t="s">
        <v>518</v>
      </c>
      <c r="I24" s="229" t="s">
        <v>518</v>
      </c>
      <c r="J24" s="231">
        <v>80</v>
      </c>
      <c r="K24" s="229" t="s">
        <v>518</v>
      </c>
      <c r="L24" s="229" t="s">
        <v>518</v>
      </c>
      <c r="M24" s="229" t="s">
        <v>518</v>
      </c>
      <c r="N24" s="229" t="s">
        <v>518</v>
      </c>
      <c r="O24" s="230" t="s">
        <v>518</v>
      </c>
      <c r="P24" s="229" t="s">
        <v>518</v>
      </c>
      <c r="Q24" s="243">
        <v>164700</v>
      </c>
      <c r="R24" s="246" t="str">
        <f t="shared" si="1"/>
        <v>100 TO 35 PC</v>
      </c>
      <c r="S24" s="249">
        <f>ROW()</f>
        <v>24</v>
      </c>
    </row>
    <row r="25" spans="1:19" ht="15.75" x14ac:dyDescent="0.25">
      <c r="A25" s="259"/>
      <c r="B25" s="218" t="s">
        <v>378</v>
      </c>
      <c r="C25" s="219" t="s">
        <v>263</v>
      </c>
      <c r="D25" s="235">
        <v>100</v>
      </c>
      <c r="E25" s="229">
        <v>35</v>
      </c>
      <c r="F25" s="229" t="s">
        <v>518</v>
      </c>
      <c r="G25" s="229" t="s">
        <v>518</v>
      </c>
      <c r="H25" s="229" t="s">
        <v>518</v>
      </c>
      <c r="I25" s="229" t="s">
        <v>518</v>
      </c>
      <c r="J25" s="230">
        <v>15</v>
      </c>
      <c r="K25" s="229" t="s">
        <v>518</v>
      </c>
      <c r="L25" s="229" t="s">
        <v>518</v>
      </c>
      <c r="M25" s="229" t="s">
        <v>518</v>
      </c>
      <c r="N25" s="229" t="s">
        <v>518</v>
      </c>
      <c r="O25" s="229" t="s">
        <v>518</v>
      </c>
      <c r="P25" s="229" t="s">
        <v>518</v>
      </c>
      <c r="Q25" s="243">
        <v>38200</v>
      </c>
      <c r="R25" s="246" t="str">
        <f t="shared" si="1"/>
        <v>100 TO 35 PC</v>
      </c>
      <c r="S25" s="249">
        <f>ROW()</f>
        <v>25</v>
      </c>
    </row>
    <row r="26" spans="1:19" ht="15.75" x14ac:dyDescent="0.25">
      <c r="A26" s="259"/>
      <c r="B26" s="218" t="s">
        <v>316</v>
      </c>
      <c r="C26" s="219" t="s">
        <v>317</v>
      </c>
      <c r="D26" s="235">
        <v>100</v>
      </c>
      <c r="E26" s="229">
        <v>20</v>
      </c>
      <c r="F26" s="229" t="s">
        <v>518</v>
      </c>
      <c r="G26" s="230" t="s">
        <v>518</v>
      </c>
      <c r="H26" s="229" t="s">
        <v>518</v>
      </c>
      <c r="I26" s="229" t="s">
        <v>518</v>
      </c>
      <c r="J26" s="230">
        <v>5</v>
      </c>
      <c r="K26" s="229" t="s">
        <v>518</v>
      </c>
      <c r="L26" s="229" t="s">
        <v>518</v>
      </c>
      <c r="M26" s="229" t="s">
        <v>518</v>
      </c>
      <c r="N26" s="229" t="s">
        <v>518</v>
      </c>
      <c r="O26" s="230" t="s">
        <v>518</v>
      </c>
      <c r="P26" s="229" t="s">
        <v>518</v>
      </c>
      <c r="Q26" s="243">
        <v>15100</v>
      </c>
      <c r="R26" s="246" t="str">
        <f t="shared" si="1"/>
        <v>100 TO 20 PC</v>
      </c>
      <c r="S26" s="249">
        <f>ROW()</f>
        <v>26</v>
      </c>
    </row>
    <row r="27" spans="1:19" ht="15.75" x14ac:dyDescent="0.25">
      <c r="A27" s="259"/>
      <c r="B27" s="218" t="s">
        <v>331</v>
      </c>
      <c r="C27" s="219" t="s">
        <v>317</v>
      </c>
      <c r="D27" s="235">
        <v>100</v>
      </c>
      <c r="E27" s="229">
        <v>20</v>
      </c>
      <c r="F27" s="229" t="s">
        <v>518</v>
      </c>
      <c r="G27" s="229" t="s">
        <v>518</v>
      </c>
      <c r="H27" s="229" t="s">
        <v>518</v>
      </c>
      <c r="I27" s="229" t="s">
        <v>518</v>
      </c>
      <c r="J27" s="230">
        <v>10</v>
      </c>
      <c r="K27" s="229" t="s">
        <v>518</v>
      </c>
      <c r="L27" s="229" t="s">
        <v>518</v>
      </c>
      <c r="M27" s="229" t="s">
        <v>518</v>
      </c>
      <c r="N27" s="229" t="s">
        <v>518</v>
      </c>
      <c r="O27" s="230" t="s">
        <v>518</v>
      </c>
      <c r="P27" s="229" t="s">
        <v>518</v>
      </c>
      <c r="Q27" s="243">
        <v>27750</v>
      </c>
      <c r="R27" s="246" t="str">
        <f t="shared" si="1"/>
        <v>100 TO 20 PC</v>
      </c>
      <c r="S27" s="249">
        <f>ROW()</f>
        <v>27</v>
      </c>
    </row>
    <row r="28" spans="1:19" ht="15.75" x14ac:dyDescent="0.25">
      <c r="A28" s="259"/>
      <c r="B28" s="218" t="s">
        <v>293</v>
      </c>
      <c r="C28" s="219" t="s">
        <v>277</v>
      </c>
      <c r="D28" s="235">
        <v>50</v>
      </c>
      <c r="E28" s="229">
        <v>18</v>
      </c>
      <c r="F28" s="229" t="s">
        <v>518</v>
      </c>
      <c r="G28" s="229" t="s">
        <v>518</v>
      </c>
      <c r="H28" s="229" t="s">
        <v>518</v>
      </c>
      <c r="I28" s="230" t="s">
        <v>518</v>
      </c>
      <c r="J28" s="230">
        <v>5</v>
      </c>
      <c r="K28" s="229" t="s">
        <v>518</v>
      </c>
      <c r="L28" s="229" t="s">
        <v>518</v>
      </c>
      <c r="M28" s="229" t="s">
        <v>518</v>
      </c>
      <c r="N28" s="229" t="s">
        <v>518</v>
      </c>
      <c r="O28" s="229" t="s">
        <v>518</v>
      </c>
      <c r="P28" s="229" t="s">
        <v>518</v>
      </c>
      <c r="Q28" s="243">
        <v>17850</v>
      </c>
      <c r="R28" s="246" t="str">
        <f t="shared" si="1"/>
        <v>50 TO 18 PC</v>
      </c>
      <c r="S28" s="249">
        <f>ROW()</f>
        <v>28</v>
      </c>
    </row>
    <row r="29" spans="1:19" ht="15.75" x14ac:dyDescent="0.25">
      <c r="A29" s="259"/>
      <c r="B29" s="218" t="s">
        <v>319</v>
      </c>
      <c r="C29" s="219" t="s">
        <v>317</v>
      </c>
      <c r="D29" s="235">
        <v>100</v>
      </c>
      <c r="E29" s="229">
        <v>20</v>
      </c>
      <c r="F29" s="229" t="s">
        <v>518</v>
      </c>
      <c r="G29" s="230" t="s">
        <v>518</v>
      </c>
      <c r="H29" s="229" t="s">
        <v>518</v>
      </c>
      <c r="I29" s="229" t="s">
        <v>518</v>
      </c>
      <c r="J29" s="230">
        <v>5</v>
      </c>
      <c r="K29" s="229" t="s">
        <v>518</v>
      </c>
      <c r="L29" s="229" t="s">
        <v>518</v>
      </c>
      <c r="M29" s="229" t="s">
        <v>518</v>
      </c>
      <c r="N29" s="229" t="s">
        <v>518</v>
      </c>
      <c r="O29" s="230" t="s">
        <v>518</v>
      </c>
      <c r="P29" s="229" t="s">
        <v>518</v>
      </c>
      <c r="Q29" s="243">
        <v>15100</v>
      </c>
      <c r="R29" s="246" t="str">
        <f t="shared" si="1"/>
        <v>100 TO 20 PC</v>
      </c>
      <c r="S29" s="249">
        <f>ROW()</f>
        <v>29</v>
      </c>
    </row>
    <row r="30" spans="1:19" ht="15.75" x14ac:dyDescent="0.25">
      <c r="A30" s="259"/>
      <c r="B30" s="218" t="s">
        <v>363</v>
      </c>
      <c r="C30" s="219" t="s">
        <v>263</v>
      </c>
      <c r="D30" s="235">
        <v>100</v>
      </c>
      <c r="E30" s="229">
        <v>35</v>
      </c>
      <c r="F30" s="229" t="s">
        <v>518</v>
      </c>
      <c r="G30" s="230" t="s">
        <v>518</v>
      </c>
      <c r="H30" s="229" t="s">
        <v>518</v>
      </c>
      <c r="I30" s="229" t="s">
        <v>518</v>
      </c>
      <c r="J30" s="230">
        <v>15</v>
      </c>
      <c r="K30" s="229" t="s">
        <v>518</v>
      </c>
      <c r="L30" s="229" t="s">
        <v>518</v>
      </c>
      <c r="M30" s="229" t="s">
        <v>518</v>
      </c>
      <c r="N30" s="229" t="s">
        <v>518</v>
      </c>
      <c r="O30" s="229" t="s">
        <v>518</v>
      </c>
      <c r="P30" s="229" t="s">
        <v>518</v>
      </c>
      <c r="Q30" s="243">
        <v>34350</v>
      </c>
      <c r="R30" s="246" t="str">
        <f t="shared" si="1"/>
        <v>100 TO 35 PC</v>
      </c>
      <c r="S30" s="249">
        <f>ROW()</f>
        <v>30</v>
      </c>
    </row>
    <row r="31" spans="1:19" ht="15.75" x14ac:dyDescent="0.25">
      <c r="A31" s="259"/>
      <c r="B31" s="218" t="s">
        <v>404</v>
      </c>
      <c r="C31" s="219" t="s">
        <v>263</v>
      </c>
      <c r="D31" s="235">
        <v>100</v>
      </c>
      <c r="E31" s="229">
        <v>35</v>
      </c>
      <c r="F31" s="229" t="s">
        <v>518</v>
      </c>
      <c r="G31" s="230" t="s">
        <v>518</v>
      </c>
      <c r="H31" s="229" t="s">
        <v>518</v>
      </c>
      <c r="I31" s="229" t="s">
        <v>518</v>
      </c>
      <c r="J31" s="230">
        <v>40</v>
      </c>
      <c r="K31" s="229" t="s">
        <v>518</v>
      </c>
      <c r="L31" s="229" t="s">
        <v>518</v>
      </c>
      <c r="M31" s="229" t="s">
        <v>518</v>
      </c>
      <c r="N31" s="229" t="s">
        <v>518</v>
      </c>
      <c r="O31" s="229" t="s">
        <v>518</v>
      </c>
      <c r="P31" s="229" t="s">
        <v>518</v>
      </c>
      <c r="Q31" s="243">
        <v>93750</v>
      </c>
      <c r="R31" s="246" t="str">
        <f t="shared" ref="R31" si="2">TRIM(CONCATENATE(IF(D31="","",CONCATENATE(" ",D31," ",D$1)),IF(E31="","",CONCATENATE(" ",E31," ",E$1)),IF(F31="","",CONCATENATE(" ",F31," ",F$1)),IF(G31="","",CONCATENATE(" ",G31," ",G$1)),IF(H31="","",CONCATENATE(" ",H31," ",H$1)),IF(I31="","",CONCATENATE(" ",I31," ",I$1)),IF(K31="","",CONCATENATE(" ",K31," ",K$1)),IF(L31="","",CONCATENATE(" ",L31," ",L$1)),IF(M31="","",CONCATENATE(" ",M31," ",M$1)),IF(N31="","",CONCATENATE(" ",N31," ",N$1)),IF(O31="","",CONCATENATE(" ",O31," ",O$1)),IF(P31="","",CONCATENATE(" ",P31," ",P$1))))</f>
        <v>100 TO 35 PC</v>
      </c>
      <c r="S31" s="249">
        <f>ROW()</f>
        <v>31</v>
      </c>
    </row>
    <row r="32" spans="1:19" ht="15.75" x14ac:dyDescent="0.25">
      <c r="A32" s="259"/>
      <c r="B32" s="218" t="s">
        <v>449</v>
      </c>
      <c r="C32" s="219" t="s">
        <v>259</v>
      </c>
      <c r="D32" s="235">
        <v>100</v>
      </c>
      <c r="E32" s="229">
        <v>35</v>
      </c>
      <c r="F32" s="229" t="s">
        <v>518</v>
      </c>
      <c r="G32" s="229" t="s">
        <v>518</v>
      </c>
      <c r="H32" s="229" t="s">
        <v>518</v>
      </c>
      <c r="I32" s="229" t="s">
        <v>518</v>
      </c>
      <c r="J32" s="230">
        <v>80</v>
      </c>
      <c r="K32" s="229" t="s">
        <v>518</v>
      </c>
      <c r="L32" s="229" t="s">
        <v>518</v>
      </c>
      <c r="M32" s="229" t="s">
        <v>518</v>
      </c>
      <c r="N32" s="229" t="s">
        <v>518</v>
      </c>
      <c r="O32" s="229" t="s">
        <v>518</v>
      </c>
      <c r="P32" s="229" t="s">
        <v>518</v>
      </c>
      <c r="Q32" s="243">
        <v>164700</v>
      </c>
      <c r="R32" s="246" t="str">
        <f t="shared" si="1"/>
        <v>100 TO 35 PC</v>
      </c>
      <c r="S32" s="249">
        <f>ROW()</f>
        <v>32</v>
      </c>
    </row>
    <row r="33" spans="1:19" ht="15.75" x14ac:dyDescent="0.25">
      <c r="A33" s="259"/>
      <c r="B33" s="218" t="s">
        <v>452</v>
      </c>
      <c r="C33" s="219" t="s">
        <v>259</v>
      </c>
      <c r="D33" s="235">
        <v>100</v>
      </c>
      <c r="E33" s="229">
        <v>35</v>
      </c>
      <c r="F33" s="229" t="s">
        <v>518</v>
      </c>
      <c r="G33" s="229" t="s">
        <v>518</v>
      </c>
      <c r="H33" s="229" t="s">
        <v>518</v>
      </c>
      <c r="I33" s="229" t="s">
        <v>518</v>
      </c>
      <c r="J33" s="230">
        <v>80</v>
      </c>
      <c r="K33" s="229" t="s">
        <v>518</v>
      </c>
      <c r="L33" s="229" t="s">
        <v>518</v>
      </c>
      <c r="M33" s="229" t="s">
        <v>518</v>
      </c>
      <c r="N33" s="229" t="s">
        <v>518</v>
      </c>
      <c r="O33" s="229" t="s">
        <v>518</v>
      </c>
      <c r="P33" s="229" t="s">
        <v>518</v>
      </c>
      <c r="Q33" s="243">
        <v>164700</v>
      </c>
      <c r="R33" s="246" t="str">
        <f t="shared" si="1"/>
        <v>100 TO 35 PC</v>
      </c>
      <c r="S33" s="249">
        <f>ROW()</f>
        <v>33</v>
      </c>
    </row>
    <row r="34" spans="1:19" ht="15.75" x14ac:dyDescent="0.25">
      <c r="A34" s="259" t="s">
        <v>1978</v>
      </c>
      <c r="B34" s="218" t="s">
        <v>2228</v>
      </c>
      <c r="C34" s="219" t="s">
        <v>263</v>
      </c>
      <c r="D34" s="235">
        <v>100</v>
      </c>
      <c r="E34" s="229">
        <v>35</v>
      </c>
      <c r="F34" s="229" t="s">
        <v>518</v>
      </c>
      <c r="G34" s="229" t="s">
        <v>518</v>
      </c>
      <c r="H34" s="229" t="s">
        <v>518</v>
      </c>
      <c r="I34" s="229" t="s">
        <v>518</v>
      </c>
      <c r="J34" s="230">
        <v>50</v>
      </c>
      <c r="K34" s="229" t="s">
        <v>518</v>
      </c>
      <c r="L34" s="229" t="s">
        <v>518</v>
      </c>
      <c r="M34" s="229" t="s">
        <v>518</v>
      </c>
      <c r="N34" s="229" t="s">
        <v>518</v>
      </c>
      <c r="O34" s="229" t="s">
        <v>518</v>
      </c>
      <c r="P34" s="229" t="s">
        <v>518</v>
      </c>
      <c r="Q34" s="243">
        <v>115750</v>
      </c>
      <c r="R34" s="246" t="str">
        <f t="shared" si="1"/>
        <v>100 TO 35 PC</v>
      </c>
      <c r="S34" s="249">
        <f>ROW()</f>
        <v>34</v>
      </c>
    </row>
    <row r="35" spans="1:19" ht="15.75" x14ac:dyDescent="0.25">
      <c r="A35" s="259"/>
      <c r="B35" s="218" t="s">
        <v>333</v>
      </c>
      <c r="C35" s="219" t="s">
        <v>317</v>
      </c>
      <c r="D35" s="236">
        <v>100</v>
      </c>
      <c r="E35" s="231">
        <v>20</v>
      </c>
      <c r="F35" s="231" t="s">
        <v>518</v>
      </c>
      <c r="G35" s="231" t="s">
        <v>518</v>
      </c>
      <c r="H35" s="229" t="s">
        <v>518</v>
      </c>
      <c r="I35" s="229" t="s">
        <v>518</v>
      </c>
      <c r="J35" s="230">
        <v>10</v>
      </c>
      <c r="K35" s="229" t="s">
        <v>518</v>
      </c>
      <c r="L35" s="229" t="s">
        <v>518</v>
      </c>
      <c r="M35" s="229" t="s">
        <v>518</v>
      </c>
      <c r="N35" s="229" t="s">
        <v>518</v>
      </c>
      <c r="O35" s="230" t="s">
        <v>518</v>
      </c>
      <c r="P35" s="229" t="s">
        <v>518</v>
      </c>
      <c r="Q35" s="243">
        <v>27750</v>
      </c>
      <c r="R35" s="246" t="str">
        <f t="shared" si="1"/>
        <v>100 TO 20 PC</v>
      </c>
      <c r="S35" s="249">
        <f>ROW()</f>
        <v>35</v>
      </c>
    </row>
    <row r="36" spans="1:19" ht="15.75" x14ac:dyDescent="0.25">
      <c r="A36" s="259"/>
      <c r="B36" s="218" t="s">
        <v>340</v>
      </c>
      <c r="C36" s="219" t="s">
        <v>317</v>
      </c>
      <c r="D36" s="236">
        <v>100</v>
      </c>
      <c r="E36" s="231">
        <v>20</v>
      </c>
      <c r="F36" s="231" t="s">
        <v>518</v>
      </c>
      <c r="G36" s="231" t="s">
        <v>518</v>
      </c>
      <c r="H36" s="229" t="s">
        <v>518</v>
      </c>
      <c r="I36" s="229" t="s">
        <v>518</v>
      </c>
      <c r="J36" s="230">
        <v>15</v>
      </c>
      <c r="K36" s="229" t="s">
        <v>518</v>
      </c>
      <c r="L36" s="229" t="s">
        <v>518</v>
      </c>
      <c r="M36" s="229" t="s">
        <v>518</v>
      </c>
      <c r="N36" s="229" t="s">
        <v>518</v>
      </c>
      <c r="O36" s="230" t="s">
        <v>518</v>
      </c>
      <c r="P36" s="229" t="s">
        <v>518</v>
      </c>
      <c r="Q36" s="243">
        <v>34350</v>
      </c>
      <c r="R36" s="246" t="str">
        <f t="shared" si="1"/>
        <v>100 TO 20 PC</v>
      </c>
      <c r="S36" s="249">
        <f>ROW()</f>
        <v>36</v>
      </c>
    </row>
    <row r="37" spans="1:19" ht="15.75" x14ac:dyDescent="0.25">
      <c r="A37" s="259"/>
      <c r="B37" s="218" t="s">
        <v>403</v>
      </c>
      <c r="C37" s="219" t="s">
        <v>263</v>
      </c>
      <c r="D37" s="236">
        <v>100</v>
      </c>
      <c r="E37" s="231">
        <v>35</v>
      </c>
      <c r="F37" s="231" t="s">
        <v>518</v>
      </c>
      <c r="G37" s="231" t="s">
        <v>518</v>
      </c>
      <c r="H37" s="229" t="s">
        <v>518</v>
      </c>
      <c r="I37" s="229" t="s">
        <v>518</v>
      </c>
      <c r="J37" s="230">
        <v>100</v>
      </c>
      <c r="K37" s="229" t="s">
        <v>518</v>
      </c>
      <c r="L37" s="229" t="s">
        <v>518</v>
      </c>
      <c r="M37" s="229" t="s">
        <v>518</v>
      </c>
      <c r="N37" s="229" t="s">
        <v>518</v>
      </c>
      <c r="O37" s="230" t="s">
        <v>518</v>
      </c>
      <c r="P37" s="229" t="s">
        <v>518</v>
      </c>
      <c r="Q37" s="243">
        <v>164700</v>
      </c>
      <c r="R37" s="246" t="str">
        <f t="shared" ref="R37" si="3">TRIM(CONCATENATE(IF(D37="","",CONCATENATE(" ",D37," ",D$1)),IF(E37="","",CONCATENATE(" ",E37," ",E$1)),IF(F37="","",CONCATENATE(" ",F37," ",F$1)),IF(G37="","",CONCATENATE(" ",G37," ",G$1)),IF(H37="","",CONCATENATE(" ",H37," ",H$1)),IF(I37="","",CONCATENATE(" ",I37," ",I$1)),IF(K37="","",CONCATENATE(" ",K37," ",K$1)),IF(L37="","",CONCATENATE(" ",L37," ",L$1)),IF(M37="","",CONCATENATE(" ",M37," ",M$1)),IF(N37="","",CONCATENATE(" ",N37," ",N$1)),IF(O37="","",CONCATENATE(" ",O37," ",O$1)),IF(P37="","",CONCATENATE(" ",P37," ",P$1))))</f>
        <v>100 TO 35 PC</v>
      </c>
      <c r="S37" s="249">
        <f>ROW()</f>
        <v>37</v>
      </c>
    </row>
    <row r="38" spans="1:19" ht="15.75" x14ac:dyDescent="0.25">
      <c r="A38" s="259"/>
      <c r="B38" s="218" t="s">
        <v>304</v>
      </c>
      <c r="C38" s="219" t="s">
        <v>277</v>
      </c>
      <c r="D38" s="235">
        <v>50</v>
      </c>
      <c r="E38" s="229">
        <v>18</v>
      </c>
      <c r="F38" s="229" t="s">
        <v>518</v>
      </c>
      <c r="G38" s="229" t="s">
        <v>518</v>
      </c>
      <c r="H38" s="229" t="s">
        <v>518</v>
      </c>
      <c r="I38" s="229" t="s">
        <v>518</v>
      </c>
      <c r="J38" s="230">
        <v>10</v>
      </c>
      <c r="K38" s="229" t="s">
        <v>518</v>
      </c>
      <c r="L38" s="229" t="s">
        <v>518</v>
      </c>
      <c r="M38" s="229" t="s">
        <v>518</v>
      </c>
      <c r="N38" s="229" t="s">
        <v>518</v>
      </c>
      <c r="O38" s="230" t="s">
        <v>518</v>
      </c>
      <c r="P38" s="229" t="s">
        <v>518</v>
      </c>
      <c r="Q38" s="243">
        <v>22800</v>
      </c>
      <c r="R38" s="246" t="str">
        <f t="shared" si="1"/>
        <v>50 TO 18 PC</v>
      </c>
      <c r="S38" s="249">
        <f>ROW()</f>
        <v>38</v>
      </c>
    </row>
    <row r="39" spans="1:19" ht="15.75" x14ac:dyDescent="0.25">
      <c r="A39" s="259"/>
      <c r="B39" s="218" t="s">
        <v>368</v>
      </c>
      <c r="C39" s="219" t="s">
        <v>263</v>
      </c>
      <c r="D39" s="235">
        <v>100</v>
      </c>
      <c r="E39" s="229">
        <v>35</v>
      </c>
      <c r="F39" s="229" t="s">
        <v>518</v>
      </c>
      <c r="G39" s="229" t="s">
        <v>518</v>
      </c>
      <c r="H39" s="229" t="s">
        <v>518</v>
      </c>
      <c r="I39" s="229" t="s">
        <v>518</v>
      </c>
      <c r="J39" s="230">
        <v>15</v>
      </c>
      <c r="K39" s="229" t="s">
        <v>518</v>
      </c>
      <c r="L39" s="229" t="s">
        <v>518</v>
      </c>
      <c r="M39" s="229" t="s">
        <v>518</v>
      </c>
      <c r="N39" s="229" t="s">
        <v>518</v>
      </c>
      <c r="O39" s="229" t="s">
        <v>518</v>
      </c>
      <c r="P39" s="229" t="s">
        <v>518</v>
      </c>
      <c r="Q39" s="243">
        <v>34350</v>
      </c>
      <c r="R39" s="246" t="str">
        <f t="shared" si="1"/>
        <v>100 TO 35 PC</v>
      </c>
      <c r="S39" s="249">
        <f>ROW()</f>
        <v>39</v>
      </c>
    </row>
    <row r="40" spans="1:19" ht="15.75" x14ac:dyDescent="0.25">
      <c r="A40" s="259"/>
      <c r="B40" s="218" t="s">
        <v>420</v>
      </c>
      <c r="C40" s="219" t="s">
        <v>259</v>
      </c>
      <c r="D40" s="235">
        <v>100</v>
      </c>
      <c r="E40" s="229">
        <v>35</v>
      </c>
      <c r="F40" s="229" t="s">
        <v>518</v>
      </c>
      <c r="G40" s="229" t="s">
        <v>518</v>
      </c>
      <c r="H40" s="229" t="s">
        <v>518</v>
      </c>
      <c r="I40" s="229" t="s">
        <v>518</v>
      </c>
      <c r="J40" s="230">
        <v>20</v>
      </c>
      <c r="K40" s="229" t="s">
        <v>518</v>
      </c>
      <c r="L40" s="229" t="s">
        <v>518</v>
      </c>
      <c r="M40" s="229" t="s">
        <v>518</v>
      </c>
      <c r="N40" s="229" t="s">
        <v>518</v>
      </c>
      <c r="O40" s="229" t="s">
        <v>518</v>
      </c>
      <c r="P40" s="229" t="s">
        <v>518</v>
      </c>
      <c r="Q40" s="243">
        <v>49750</v>
      </c>
      <c r="R40" s="246" t="str">
        <f t="shared" si="1"/>
        <v>100 TO 35 PC</v>
      </c>
      <c r="S40" s="249">
        <f>ROW()</f>
        <v>40</v>
      </c>
    </row>
    <row r="41" spans="1:19" ht="15.75" x14ac:dyDescent="0.25">
      <c r="A41" s="259"/>
      <c r="B41" s="218" t="s">
        <v>463</v>
      </c>
      <c r="C41" s="219" t="s">
        <v>458</v>
      </c>
      <c r="D41" s="235">
        <v>100</v>
      </c>
      <c r="E41" s="229">
        <v>35</v>
      </c>
      <c r="F41" s="229" t="s">
        <v>518</v>
      </c>
      <c r="G41" s="229" t="s">
        <v>518</v>
      </c>
      <c r="H41" s="230" t="s">
        <v>518</v>
      </c>
      <c r="I41" s="230" t="s">
        <v>518</v>
      </c>
      <c r="J41" s="230">
        <v>30</v>
      </c>
      <c r="K41" s="229" t="s">
        <v>518</v>
      </c>
      <c r="L41" s="229" t="s">
        <v>518</v>
      </c>
      <c r="M41" s="229" t="s">
        <v>518</v>
      </c>
      <c r="N41" s="229" t="s">
        <v>518</v>
      </c>
      <c r="O41" s="229" t="s">
        <v>518</v>
      </c>
      <c r="P41" s="229" t="s">
        <v>518</v>
      </c>
      <c r="Q41" s="243">
        <v>69000</v>
      </c>
      <c r="R41" s="246" t="str">
        <f t="shared" si="1"/>
        <v>100 TO 35 PC</v>
      </c>
      <c r="S41" s="249">
        <f>ROW()</f>
        <v>41</v>
      </c>
    </row>
    <row r="42" spans="1:19" ht="15.75" x14ac:dyDescent="0.25">
      <c r="A42" s="259"/>
      <c r="B42" s="218" t="s">
        <v>313</v>
      </c>
      <c r="C42" s="219" t="s">
        <v>277</v>
      </c>
      <c r="D42" s="235">
        <v>50</v>
      </c>
      <c r="E42" s="229">
        <v>18</v>
      </c>
      <c r="F42" s="229" t="s">
        <v>518</v>
      </c>
      <c r="G42" s="229" t="s">
        <v>518</v>
      </c>
      <c r="H42" s="230" t="s">
        <v>518</v>
      </c>
      <c r="I42" s="230" t="s">
        <v>518</v>
      </c>
      <c r="J42" s="230">
        <v>15</v>
      </c>
      <c r="K42" s="229" t="s">
        <v>518</v>
      </c>
      <c r="L42" s="229" t="s">
        <v>518</v>
      </c>
      <c r="M42" s="229" t="s">
        <v>518</v>
      </c>
      <c r="N42" s="229" t="s">
        <v>518</v>
      </c>
      <c r="O42" s="229" t="s">
        <v>518</v>
      </c>
      <c r="P42" s="229" t="s">
        <v>518</v>
      </c>
      <c r="Q42" s="243">
        <v>38200</v>
      </c>
      <c r="R42" s="246" t="str">
        <f t="shared" si="1"/>
        <v>50 TO 18 PC</v>
      </c>
      <c r="S42" s="249">
        <f>ROW()</f>
        <v>42</v>
      </c>
    </row>
    <row r="43" spans="1:19" ht="15.75" x14ac:dyDescent="0.25">
      <c r="A43" s="259"/>
      <c r="B43" s="218" t="s">
        <v>348</v>
      </c>
      <c r="C43" s="219" t="s">
        <v>317</v>
      </c>
      <c r="D43" s="235">
        <v>100</v>
      </c>
      <c r="E43" s="229">
        <v>20</v>
      </c>
      <c r="F43" s="229" t="s">
        <v>518</v>
      </c>
      <c r="G43" s="229" t="s">
        <v>518</v>
      </c>
      <c r="H43" s="230" t="s">
        <v>518</v>
      </c>
      <c r="I43" s="230" t="s">
        <v>518</v>
      </c>
      <c r="J43" s="230">
        <v>25</v>
      </c>
      <c r="K43" s="229" t="s">
        <v>518</v>
      </c>
      <c r="L43" s="229" t="s">
        <v>518</v>
      </c>
      <c r="M43" s="229" t="s">
        <v>518</v>
      </c>
      <c r="N43" s="229" t="s">
        <v>518</v>
      </c>
      <c r="O43" s="229" t="s">
        <v>518</v>
      </c>
      <c r="P43" s="229" t="s">
        <v>518</v>
      </c>
      <c r="Q43" s="243">
        <v>61300</v>
      </c>
      <c r="R43" s="246" t="str">
        <f t="shared" ref="R43" si="4">TRIM(CONCATENATE(IF(D43="","",CONCATENATE(" ",D43," ",D$1)),IF(E43="","",CONCATENATE(" ",E43," ",E$1)),IF(F43="","",CONCATENATE(" ",F43," ",F$1)),IF(G43="","",CONCATENATE(" ",G43," ",G$1)),IF(H43="","",CONCATENATE(" ",H43," ",H$1)),IF(I43="","",CONCATENATE(" ",I43," ",I$1)),IF(K43="","",CONCATENATE(" ",K43," ",K$1)),IF(L43="","",CONCATENATE(" ",L43," ",L$1)),IF(M43="","",CONCATENATE(" ",M43," ",M$1)),IF(N43="","",CONCATENATE(" ",N43," ",N$1)),IF(O43="","",CONCATENATE(" ",O43," ",O$1)),IF(P43="","",CONCATENATE(" ",P43," ",P$1))))</f>
        <v>100 TO 20 PC</v>
      </c>
      <c r="S43" s="249">
        <f>ROW()</f>
        <v>43</v>
      </c>
    </row>
    <row r="44" spans="1:19" ht="15.75" x14ac:dyDescent="0.25">
      <c r="A44" s="259"/>
      <c r="B44" s="218" t="s">
        <v>396</v>
      </c>
      <c r="C44" s="219" t="s">
        <v>263</v>
      </c>
      <c r="D44" s="235">
        <v>100</v>
      </c>
      <c r="E44" s="229">
        <v>35</v>
      </c>
      <c r="F44" s="229" t="s">
        <v>518</v>
      </c>
      <c r="G44" s="229" t="s">
        <v>518</v>
      </c>
      <c r="H44" s="230" t="s">
        <v>518</v>
      </c>
      <c r="I44" s="230" t="s">
        <v>518</v>
      </c>
      <c r="J44" s="230">
        <v>50</v>
      </c>
      <c r="K44" s="229" t="s">
        <v>518</v>
      </c>
      <c r="L44" s="229" t="s">
        <v>518</v>
      </c>
      <c r="M44" s="229" t="s">
        <v>518</v>
      </c>
      <c r="N44" s="229" t="s">
        <v>518</v>
      </c>
      <c r="O44" s="229" t="s">
        <v>518</v>
      </c>
      <c r="P44" s="229" t="s">
        <v>518</v>
      </c>
      <c r="Q44" s="243">
        <v>115750</v>
      </c>
      <c r="R44" s="246" t="str">
        <f t="shared" si="1"/>
        <v>100 TO 35 PC</v>
      </c>
      <c r="S44" s="249">
        <f>ROW()</f>
        <v>44</v>
      </c>
    </row>
    <row r="45" spans="1:19" ht="15.75" x14ac:dyDescent="0.25">
      <c r="A45" s="259"/>
      <c r="B45" s="218" t="s">
        <v>483</v>
      </c>
      <c r="C45" s="219" t="s">
        <v>458</v>
      </c>
      <c r="D45" s="235">
        <v>100</v>
      </c>
      <c r="E45" s="229">
        <v>35</v>
      </c>
      <c r="F45" s="229" t="s">
        <v>518</v>
      </c>
      <c r="G45" s="229" t="s">
        <v>518</v>
      </c>
      <c r="H45" s="229" t="s">
        <v>518</v>
      </c>
      <c r="I45" s="229" t="s">
        <v>518</v>
      </c>
      <c r="J45" s="230">
        <v>190</v>
      </c>
      <c r="K45" s="229" t="s">
        <v>518</v>
      </c>
      <c r="L45" s="229" t="s">
        <v>518</v>
      </c>
      <c r="M45" s="229" t="s">
        <v>518</v>
      </c>
      <c r="N45" s="229" t="s">
        <v>518</v>
      </c>
      <c r="O45" s="229" t="s">
        <v>518</v>
      </c>
      <c r="P45" s="229" t="s">
        <v>518</v>
      </c>
      <c r="Q45" s="243">
        <v>164700</v>
      </c>
      <c r="R45" s="246" t="str">
        <f t="shared" si="1"/>
        <v>100 TO 35 PC</v>
      </c>
      <c r="S45" s="249">
        <f>ROW()</f>
        <v>45</v>
      </c>
    </row>
    <row r="46" spans="1:19" ht="15.75" x14ac:dyDescent="0.25">
      <c r="A46" s="259"/>
      <c r="B46" s="218" t="s">
        <v>280</v>
      </c>
      <c r="C46" s="219" t="s">
        <v>277</v>
      </c>
      <c r="D46" s="235">
        <v>50</v>
      </c>
      <c r="E46" s="229">
        <v>18</v>
      </c>
      <c r="F46" s="229" t="s">
        <v>518</v>
      </c>
      <c r="G46" s="229" t="s">
        <v>518</v>
      </c>
      <c r="H46" s="229" t="s">
        <v>518</v>
      </c>
      <c r="I46" s="229" t="s">
        <v>518</v>
      </c>
      <c r="J46" s="231">
        <v>5</v>
      </c>
      <c r="K46" s="229" t="s">
        <v>518</v>
      </c>
      <c r="L46" s="229" t="s">
        <v>518</v>
      </c>
      <c r="M46" s="229" t="s">
        <v>518</v>
      </c>
      <c r="N46" s="229" t="s">
        <v>518</v>
      </c>
      <c r="O46" s="229" t="s">
        <v>518</v>
      </c>
      <c r="P46" s="230" t="s">
        <v>518</v>
      </c>
      <c r="Q46" s="243">
        <v>11250</v>
      </c>
      <c r="R46" s="246" t="str">
        <f t="shared" si="1"/>
        <v>50 TO 18 PC</v>
      </c>
      <c r="S46" s="249">
        <f>ROW()</f>
        <v>46</v>
      </c>
    </row>
    <row r="47" spans="1:19" ht="15.75" x14ac:dyDescent="0.25">
      <c r="A47" s="259"/>
      <c r="B47" s="218" t="s">
        <v>341</v>
      </c>
      <c r="C47" s="219" t="s">
        <v>317</v>
      </c>
      <c r="D47" s="235">
        <v>100</v>
      </c>
      <c r="E47" s="229">
        <v>20</v>
      </c>
      <c r="F47" s="229" t="s">
        <v>518</v>
      </c>
      <c r="G47" s="229" t="s">
        <v>518</v>
      </c>
      <c r="H47" s="229" t="s">
        <v>518</v>
      </c>
      <c r="I47" s="229" t="s">
        <v>518</v>
      </c>
      <c r="J47" s="231">
        <v>15</v>
      </c>
      <c r="K47" s="229" t="s">
        <v>518</v>
      </c>
      <c r="L47" s="229" t="s">
        <v>518</v>
      </c>
      <c r="M47" s="229" t="s">
        <v>518</v>
      </c>
      <c r="N47" s="229" t="s">
        <v>518</v>
      </c>
      <c r="O47" s="229" t="s">
        <v>518</v>
      </c>
      <c r="P47" s="230" t="s">
        <v>518</v>
      </c>
      <c r="Q47" s="243">
        <v>34350</v>
      </c>
      <c r="R47" s="246" t="str">
        <f t="shared" si="1"/>
        <v>100 TO 20 PC</v>
      </c>
      <c r="S47" s="249">
        <f>ROW()</f>
        <v>47</v>
      </c>
    </row>
    <row r="48" spans="1:19" ht="15.75" x14ac:dyDescent="0.25">
      <c r="A48" s="259"/>
      <c r="B48" s="218" t="s">
        <v>409</v>
      </c>
      <c r="C48" s="219" t="s">
        <v>259</v>
      </c>
      <c r="D48" s="235">
        <v>100</v>
      </c>
      <c r="E48" s="229">
        <v>35</v>
      </c>
      <c r="F48" s="229" t="s">
        <v>518</v>
      </c>
      <c r="G48" s="229" t="s">
        <v>518</v>
      </c>
      <c r="H48" s="230" t="s">
        <v>518</v>
      </c>
      <c r="I48" s="229" t="s">
        <v>518</v>
      </c>
      <c r="J48" s="230">
        <v>10</v>
      </c>
      <c r="K48" s="229" t="s">
        <v>518</v>
      </c>
      <c r="L48" s="229" t="s">
        <v>518</v>
      </c>
      <c r="M48" s="229" t="s">
        <v>518</v>
      </c>
      <c r="N48" s="229" t="s">
        <v>518</v>
      </c>
      <c r="O48" s="229" t="s">
        <v>518</v>
      </c>
      <c r="P48" s="229" t="s">
        <v>518</v>
      </c>
      <c r="Q48" s="243">
        <v>22800</v>
      </c>
      <c r="R48" s="246" t="str">
        <f t="shared" si="1"/>
        <v>100 TO 35 PC</v>
      </c>
      <c r="S48" s="249">
        <f>ROW()</f>
        <v>48</v>
      </c>
    </row>
    <row r="49" spans="1:19" ht="15.75" x14ac:dyDescent="0.25">
      <c r="A49" s="259"/>
      <c r="B49" s="218" t="s">
        <v>282</v>
      </c>
      <c r="C49" s="219" t="s">
        <v>277</v>
      </c>
      <c r="D49" s="235">
        <v>50</v>
      </c>
      <c r="E49" s="229">
        <v>18</v>
      </c>
      <c r="F49" s="229" t="s">
        <v>518</v>
      </c>
      <c r="G49" s="230" t="s">
        <v>518</v>
      </c>
      <c r="H49" s="230" t="s">
        <v>518</v>
      </c>
      <c r="I49" s="229" t="s">
        <v>518</v>
      </c>
      <c r="J49" s="230">
        <v>5</v>
      </c>
      <c r="K49" s="229" t="s">
        <v>518</v>
      </c>
      <c r="L49" s="229" t="s">
        <v>518</v>
      </c>
      <c r="M49" s="229" t="s">
        <v>518</v>
      </c>
      <c r="N49" s="229" t="s">
        <v>518</v>
      </c>
      <c r="O49" s="229" t="s">
        <v>518</v>
      </c>
      <c r="P49" s="229" t="s">
        <v>518</v>
      </c>
      <c r="Q49" s="243">
        <v>12900</v>
      </c>
      <c r="R49" s="246" t="str">
        <f t="shared" si="1"/>
        <v>50 TO 18 PC</v>
      </c>
      <c r="S49" s="249">
        <f>ROW()</f>
        <v>49</v>
      </c>
    </row>
    <row r="50" spans="1:19" ht="15.75" x14ac:dyDescent="0.25">
      <c r="A50" s="259"/>
      <c r="B50" s="218" t="s">
        <v>320</v>
      </c>
      <c r="C50" s="219" t="s">
        <v>317</v>
      </c>
      <c r="D50" s="235">
        <v>100</v>
      </c>
      <c r="E50" s="229">
        <v>20</v>
      </c>
      <c r="F50" s="229" t="s">
        <v>518</v>
      </c>
      <c r="G50" s="230" t="s">
        <v>518</v>
      </c>
      <c r="H50" s="229" t="s">
        <v>518</v>
      </c>
      <c r="I50" s="229" t="s">
        <v>518</v>
      </c>
      <c r="J50" s="230">
        <v>5</v>
      </c>
      <c r="K50" s="229" t="s">
        <v>518</v>
      </c>
      <c r="L50" s="229" t="s">
        <v>518</v>
      </c>
      <c r="M50" s="229" t="s">
        <v>518</v>
      </c>
      <c r="N50" s="229" t="s">
        <v>518</v>
      </c>
      <c r="O50" s="230" t="s">
        <v>518</v>
      </c>
      <c r="P50" s="229" t="s">
        <v>518</v>
      </c>
      <c r="Q50" s="243">
        <v>15100</v>
      </c>
      <c r="R50" s="246" t="str">
        <f t="shared" si="1"/>
        <v>100 TO 20 PC</v>
      </c>
      <c r="S50" s="249">
        <f>ROW()</f>
        <v>50</v>
      </c>
    </row>
    <row r="51" spans="1:19" ht="15.75" x14ac:dyDescent="0.25">
      <c r="A51" s="259"/>
      <c r="B51" s="218" t="s">
        <v>450</v>
      </c>
      <c r="C51" s="219" t="s">
        <v>259</v>
      </c>
      <c r="D51" s="235">
        <v>100</v>
      </c>
      <c r="E51" s="229">
        <v>35</v>
      </c>
      <c r="F51" s="229" t="s">
        <v>518</v>
      </c>
      <c r="G51" s="230" t="s">
        <v>518</v>
      </c>
      <c r="H51" s="229" t="s">
        <v>518</v>
      </c>
      <c r="I51" s="229" t="s">
        <v>518</v>
      </c>
      <c r="J51" s="230">
        <v>80</v>
      </c>
      <c r="K51" s="229" t="s">
        <v>518</v>
      </c>
      <c r="L51" s="229" t="s">
        <v>518</v>
      </c>
      <c r="M51" s="229" t="s">
        <v>518</v>
      </c>
      <c r="N51" s="229" t="s">
        <v>518</v>
      </c>
      <c r="O51" s="230" t="s">
        <v>518</v>
      </c>
      <c r="P51" s="229" t="s">
        <v>518</v>
      </c>
      <c r="Q51" s="243">
        <v>164700</v>
      </c>
      <c r="R51" s="246" t="str">
        <f t="shared" ref="R51" si="5">TRIM(CONCATENATE(IF(D51="","",CONCATENATE(" ",D51," ",D$1)),IF(E51="","",CONCATENATE(" ",E51," ",E$1)),IF(F51="","",CONCATENATE(" ",F51," ",F$1)),IF(G51="","",CONCATENATE(" ",G51," ",G$1)),IF(H51="","",CONCATENATE(" ",H51," ",H$1)),IF(I51="","",CONCATENATE(" ",I51," ",I$1)),IF(K51="","",CONCATENATE(" ",K51," ",K$1)),IF(L51="","",CONCATENATE(" ",L51," ",L$1)),IF(M51="","",CONCATENATE(" ",M51," ",M$1)),IF(N51="","",CONCATENATE(" ",N51," ",N$1)),IF(O51="","",CONCATENATE(" ",O51," ",O$1)),IF(P51="","",CONCATENATE(" ",P51," ",P$1))))</f>
        <v>100 TO 35 PC</v>
      </c>
      <c r="S51" s="249">
        <f>ROW()</f>
        <v>51</v>
      </c>
    </row>
    <row r="52" spans="1:19" ht="15.75" x14ac:dyDescent="0.25">
      <c r="A52" s="259"/>
      <c r="B52" s="218" t="s">
        <v>295</v>
      </c>
      <c r="C52" s="219" t="s">
        <v>277</v>
      </c>
      <c r="D52" s="235">
        <v>50</v>
      </c>
      <c r="E52" s="229">
        <v>18</v>
      </c>
      <c r="F52" s="229" t="s">
        <v>518</v>
      </c>
      <c r="G52" s="230" t="s">
        <v>518</v>
      </c>
      <c r="H52" s="229" t="s">
        <v>518</v>
      </c>
      <c r="I52" s="229" t="s">
        <v>518</v>
      </c>
      <c r="J52" s="230">
        <v>15</v>
      </c>
      <c r="K52" s="229" t="s">
        <v>518</v>
      </c>
      <c r="L52" s="229" t="s">
        <v>518</v>
      </c>
      <c r="M52" s="229" t="s">
        <v>518</v>
      </c>
      <c r="N52" s="229" t="s">
        <v>518</v>
      </c>
      <c r="O52" s="230" t="s">
        <v>518</v>
      </c>
      <c r="P52" s="229" t="s">
        <v>518</v>
      </c>
      <c r="Q52" s="243">
        <v>34350</v>
      </c>
      <c r="R52" s="246" t="str">
        <f t="shared" ref="R52" si="6">TRIM(CONCATENATE(IF(D52="","",CONCATENATE(" ",D52," ",D$1)),IF(E52="","",CONCATENATE(" ",E52," ",E$1)),IF(F52="","",CONCATENATE(" ",F52," ",F$1)),IF(G52="","",CONCATENATE(" ",G52," ",G$1)),IF(H52="","",CONCATENATE(" ",H52," ",H$1)),IF(I52="","",CONCATENATE(" ",I52," ",I$1)),IF(K52="","",CONCATENATE(" ",K52," ",K$1)),IF(L52="","",CONCATENATE(" ",L52," ",L$1)),IF(M52="","",CONCATENATE(" ",M52," ",M$1)),IF(N52="","",CONCATENATE(" ",N52," ",N$1)),IF(O52="","",CONCATENATE(" ",O52," ",O$1)),IF(P52="","",CONCATENATE(" ",P52," ",P$1))))</f>
        <v>50 TO 18 PC</v>
      </c>
      <c r="S52" s="249">
        <f>ROW()</f>
        <v>52</v>
      </c>
    </row>
    <row r="53" spans="1:19" ht="15.75" x14ac:dyDescent="0.25">
      <c r="A53" s="259"/>
      <c r="B53" s="218" t="s">
        <v>443</v>
      </c>
      <c r="C53" s="219" t="s">
        <v>259</v>
      </c>
      <c r="D53" s="235">
        <v>100</v>
      </c>
      <c r="E53" s="229">
        <v>35</v>
      </c>
      <c r="F53" s="229" t="s">
        <v>518</v>
      </c>
      <c r="G53" s="230" t="s">
        <v>518</v>
      </c>
      <c r="H53" s="229" t="s">
        <v>518</v>
      </c>
      <c r="I53" s="229" t="s">
        <v>518</v>
      </c>
      <c r="J53" s="230">
        <v>40</v>
      </c>
      <c r="K53" s="229" t="s">
        <v>518</v>
      </c>
      <c r="L53" s="229" t="s">
        <v>518</v>
      </c>
      <c r="M53" s="229" t="s">
        <v>518</v>
      </c>
      <c r="N53" s="229" t="s">
        <v>518</v>
      </c>
      <c r="O53" s="230" t="s">
        <v>518</v>
      </c>
      <c r="P53" s="229" t="s">
        <v>518</v>
      </c>
      <c r="Q53" s="243">
        <v>93750</v>
      </c>
      <c r="R53" s="246" t="str">
        <f t="shared" si="1"/>
        <v>100 TO 35 PC</v>
      </c>
      <c r="S53" s="249">
        <f>ROW()</f>
        <v>53</v>
      </c>
    </row>
    <row r="54" spans="1:19" ht="15.75" x14ac:dyDescent="0.25">
      <c r="A54" s="259"/>
      <c r="B54" s="218" t="s">
        <v>415</v>
      </c>
      <c r="C54" s="219" t="s">
        <v>259</v>
      </c>
      <c r="D54" s="235">
        <v>100</v>
      </c>
      <c r="E54" s="229">
        <v>35</v>
      </c>
      <c r="F54" s="229" t="s">
        <v>518</v>
      </c>
      <c r="G54" s="230" t="s">
        <v>518</v>
      </c>
      <c r="H54" s="229" t="s">
        <v>518</v>
      </c>
      <c r="I54" s="229" t="s">
        <v>518</v>
      </c>
      <c r="J54" s="230">
        <v>15</v>
      </c>
      <c r="K54" s="229" t="s">
        <v>518</v>
      </c>
      <c r="L54" s="229" t="s">
        <v>518</v>
      </c>
      <c r="M54" s="229" t="s">
        <v>518</v>
      </c>
      <c r="N54" s="229" t="s">
        <v>518</v>
      </c>
      <c r="O54" s="229" t="s">
        <v>518</v>
      </c>
      <c r="P54" s="229" t="s">
        <v>518</v>
      </c>
      <c r="Q54" s="243">
        <v>38200</v>
      </c>
      <c r="R54" s="246" t="str">
        <f t="shared" si="1"/>
        <v>100 TO 35 PC</v>
      </c>
      <c r="S54" s="249">
        <f>ROW()</f>
        <v>54</v>
      </c>
    </row>
    <row r="55" spans="1:19" ht="15.75" x14ac:dyDescent="0.25">
      <c r="A55" s="259"/>
      <c r="B55" s="218" t="s">
        <v>456</v>
      </c>
      <c r="C55" s="219" t="s">
        <v>259</v>
      </c>
      <c r="D55" s="235">
        <v>100</v>
      </c>
      <c r="E55" s="229">
        <v>35</v>
      </c>
      <c r="F55" s="229" t="s">
        <v>518</v>
      </c>
      <c r="G55" s="230" t="s">
        <v>518</v>
      </c>
      <c r="H55" s="229" t="s">
        <v>518</v>
      </c>
      <c r="I55" s="229" t="s">
        <v>518</v>
      </c>
      <c r="J55" s="230">
        <v>80</v>
      </c>
      <c r="K55" s="229" t="s">
        <v>518</v>
      </c>
      <c r="L55" s="229" t="s">
        <v>518</v>
      </c>
      <c r="M55" s="229" t="s">
        <v>518</v>
      </c>
      <c r="N55" s="229" t="s">
        <v>518</v>
      </c>
      <c r="O55" s="229" t="s">
        <v>518</v>
      </c>
      <c r="P55" s="229" t="s">
        <v>518</v>
      </c>
      <c r="Q55" s="243">
        <v>164700</v>
      </c>
      <c r="R55" s="246" t="str">
        <f t="shared" si="1"/>
        <v>100 TO 35 PC</v>
      </c>
      <c r="S55" s="249">
        <f>ROW()</f>
        <v>55</v>
      </c>
    </row>
    <row r="56" spans="1:19" ht="15.75" x14ac:dyDescent="0.25">
      <c r="A56" s="259"/>
      <c r="B56" s="218" t="s">
        <v>296</v>
      </c>
      <c r="C56" s="219" t="s">
        <v>277</v>
      </c>
      <c r="D56" s="235">
        <v>50</v>
      </c>
      <c r="E56" s="229">
        <v>18</v>
      </c>
      <c r="F56" s="229" t="s">
        <v>518</v>
      </c>
      <c r="G56" s="230" t="s">
        <v>518</v>
      </c>
      <c r="H56" s="229" t="s">
        <v>518</v>
      </c>
      <c r="I56" s="229" t="s">
        <v>518</v>
      </c>
      <c r="J56" s="230">
        <v>20</v>
      </c>
      <c r="K56" s="229" t="s">
        <v>518</v>
      </c>
      <c r="L56" s="229" t="s">
        <v>518</v>
      </c>
      <c r="M56" s="229" t="s">
        <v>518</v>
      </c>
      <c r="N56" s="229" t="s">
        <v>518</v>
      </c>
      <c r="O56" s="229" t="s">
        <v>518</v>
      </c>
      <c r="P56" s="229" t="s">
        <v>518</v>
      </c>
      <c r="Q56" s="243">
        <v>48100</v>
      </c>
      <c r="R56" s="246" t="str">
        <f t="shared" ref="R56" si="7">TRIM(CONCATENATE(IF(D56="","",CONCATENATE(" ",D56," ",D$1)),IF(E56="","",CONCATENATE(" ",E56," ",E$1)),IF(F56="","",CONCATENATE(" ",F56," ",F$1)),IF(G56="","",CONCATENATE(" ",G56," ",G$1)),IF(H56="","",CONCATENATE(" ",H56," ",H$1)),IF(I56="","",CONCATENATE(" ",I56," ",I$1)),IF(K56="","",CONCATENATE(" ",K56," ",K$1)),IF(L56="","",CONCATENATE(" ",L56," ",L$1)),IF(M56="","",CONCATENATE(" ",M56," ",M$1)),IF(N56="","",CONCATENATE(" ",N56," ",N$1)),IF(O56="","",CONCATENATE(" ",O56," ",O$1)),IF(P56="","",CONCATENATE(" ",P56," ",P$1))))</f>
        <v>50 TO 18 PC</v>
      </c>
      <c r="S56" s="249">
        <f>ROW()</f>
        <v>56</v>
      </c>
    </row>
    <row r="57" spans="1:19" ht="15.75" customHeight="1" x14ac:dyDescent="0.25">
      <c r="A57" s="259"/>
      <c r="B57" s="218" t="s">
        <v>394</v>
      </c>
      <c r="C57" s="219" t="s">
        <v>263</v>
      </c>
      <c r="D57" s="235">
        <v>100</v>
      </c>
      <c r="E57" s="229">
        <v>35</v>
      </c>
      <c r="F57" s="229" t="s">
        <v>518</v>
      </c>
      <c r="G57" s="229" t="s">
        <v>518</v>
      </c>
      <c r="H57" s="229" t="s">
        <v>518</v>
      </c>
      <c r="I57" s="229" t="s">
        <v>518</v>
      </c>
      <c r="J57" s="230">
        <v>20</v>
      </c>
      <c r="K57" s="229" t="s">
        <v>518</v>
      </c>
      <c r="L57" s="229" t="s">
        <v>518</v>
      </c>
      <c r="M57" s="229" t="s">
        <v>518</v>
      </c>
      <c r="N57" s="229" t="s">
        <v>518</v>
      </c>
      <c r="O57" s="229" t="s">
        <v>518</v>
      </c>
      <c r="P57" s="229" t="s">
        <v>518</v>
      </c>
      <c r="Q57" s="243">
        <v>49750</v>
      </c>
      <c r="R57" s="246" t="str">
        <f t="shared" si="1"/>
        <v>100 TO 35 PC</v>
      </c>
      <c r="S57" s="249">
        <f>ROW()</f>
        <v>57</v>
      </c>
    </row>
    <row r="58" spans="1:19" ht="15.75" x14ac:dyDescent="0.25">
      <c r="A58" s="259"/>
      <c r="B58" s="218" t="s">
        <v>470</v>
      </c>
      <c r="C58" s="219" t="s">
        <v>458</v>
      </c>
      <c r="D58" s="235">
        <v>100</v>
      </c>
      <c r="E58" s="229">
        <v>35</v>
      </c>
      <c r="F58" s="229" t="s">
        <v>518</v>
      </c>
      <c r="G58" s="229" t="s">
        <v>518</v>
      </c>
      <c r="H58" s="229" t="s">
        <v>518</v>
      </c>
      <c r="I58" s="229" t="s">
        <v>518</v>
      </c>
      <c r="J58" s="230">
        <v>50</v>
      </c>
      <c r="K58" s="229" t="s">
        <v>518</v>
      </c>
      <c r="L58" s="229" t="s">
        <v>518</v>
      </c>
      <c r="M58" s="229" t="s">
        <v>518</v>
      </c>
      <c r="N58" s="229" t="s">
        <v>518</v>
      </c>
      <c r="O58" s="229" t="s">
        <v>518</v>
      </c>
      <c r="P58" s="229" t="s">
        <v>518</v>
      </c>
      <c r="Q58" s="243">
        <v>115750</v>
      </c>
      <c r="R58" s="246" t="str">
        <f t="shared" si="1"/>
        <v>100 TO 35 PC</v>
      </c>
      <c r="S58" s="249">
        <f>ROW()</f>
        <v>58</v>
      </c>
    </row>
    <row r="59" spans="1:19" ht="15.75" x14ac:dyDescent="0.25">
      <c r="A59" s="259"/>
      <c r="B59" s="218" t="s">
        <v>499</v>
      </c>
      <c r="C59" s="219" t="s">
        <v>458</v>
      </c>
      <c r="D59" s="235">
        <v>100</v>
      </c>
      <c r="E59" s="229">
        <v>35</v>
      </c>
      <c r="F59" s="229" t="s">
        <v>518</v>
      </c>
      <c r="G59" s="230" t="s">
        <v>518</v>
      </c>
      <c r="H59" s="230" t="s">
        <v>518</v>
      </c>
      <c r="I59" s="230" t="s">
        <v>518</v>
      </c>
      <c r="J59" s="231">
        <v>100</v>
      </c>
      <c r="K59" s="229" t="s">
        <v>518</v>
      </c>
      <c r="L59" s="229" t="s">
        <v>518</v>
      </c>
      <c r="M59" s="229" t="s">
        <v>518</v>
      </c>
      <c r="N59" s="229" t="s">
        <v>518</v>
      </c>
      <c r="O59" s="229" t="s">
        <v>518</v>
      </c>
      <c r="P59" s="229" t="s">
        <v>518</v>
      </c>
      <c r="Q59" s="243">
        <v>164700</v>
      </c>
      <c r="R59" s="246" t="str">
        <f t="shared" si="1"/>
        <v>100 TO 35 PC</v>
      </c>
      <c r="S59" s="249">
        <f>ROW()</f>
        <v>59</v>
      </c>
    </row>
    <row r="60" spans="1:19" ht="15.75" x14ac:dyDescent="0.25">
      <c r="A60" s="259"/>
      <c r="B60" s="218" t="s">
        <v>276</v>
      </c>
      <c r="C60" s="219" t="s">
        <v>277</v>
      </c>
      <c r="D60" s="236">
        <v>50</v>
      </c>
      <c r="E60" s="231">
        <v>18</v>
      </c>
      <c r="F60" s="231" t="s">
        <v>518</v>
      </c>
      <c r="G60" s="230" t="s">
        <v>518</v>
      </c>
      <c r="H60" s="231" t="s">
        <v>518</v>
      </c>
      <c r="I60" s="231" t="s">
        <v>518</v>
      </c>
      <c r="J60" s="231">
        <v>5</v>
      </c>
      <c r="K60" s="231" t="s">
        <v>518</v>
      </c>
      <c r="L60" s="231" t="s">
        <v>518</v>
      </c>
      <c r="M60" s="229" t="s">
        <v>518</v>
      </c>
      <c r="N60" s="229" t="s">
        <v>518</v>
      </c>
      <c r="O60" s="231" t="s">
        <v>518</v>
      </c>
      <c r="P60" s="230" t="s">
        <v>518</v>
      </c>
      <c r="Q60" s="243">
        <v>11250</v>
      </c>
      <c r="R60" s="246" t="str">
        <f t="shared" si="1"/>
        <v>50 TO 18 PC</v>
      </c>
      <c r="S60" s="249">
        <f>ROW()</f>
        <v>60</v>
      </c>
    </row>
    <row r="61" spans="1:19" ht="15.75" x14ac:dyDescent="0.25">
      <c r="A61" s="259"/>
      <c r="B61" s="218" t="s">
        <v>412</v>
      </c>
      <c r="C61" s="219" t="s">
        <v>259</v>
      </c>
      <c r="D61" s="235">
        <v>100</v>
      </c>
      <c r="E61" s="229">
        <v>35</v>
      </c>
      <c r="F61" s="229" t="s">
        <v>518</v>
      </c>
      <c r="G61" s="229" t="s">
        <v>518</v>
      </c>
      <c r="H61" s="230" t="s">
        <v>518</v>
      </c>
      <c r="I61" s="229" t="s">
        <v>518</v>
      </c>
      <c r="J61" s="230">
        <v>15</v>
      </c>
      <c r="K61" s="229" t="s">
        <v>518</v>
      </c>
      <c r="L61" s="229" t="s">
        <v>518</v>
      </c>
      <c r="M61" s="229" t="s">
        <v>518</v>
      </c>
      <c r="N61" s="229" t="s">
        <v>518</v>
      </c>
      <c r="O61" s="229" t="s">
        <v>518</v>
      </c>
      <c r="P61" s="229" t="s">
        <v>518</v>
      </c>
      <c r="Q61" s="243">
        <v>38200</v>
      </c>
      <c r="R61" s="246" t="str">
        <f t="shared" si="1"/>
        <v>100 TO 35 PC</v>
      </c>
      <c r="S61" s="249">
        <f>ROW()</f>
        <v>61</v>
      </c>
    </row>
    <row r="62" spans="1:19" ht="15.75" x14ac:dyDescent="0.25">
      <c r="A62" s="259"/>
      <c r="B62" s="218" t="s">
        <v>312</v>
      </c>
      <c r="C62" s="219" t="s">
        <v>277</v>
      </c>
      <c r="D62" s="235">
        <v>50</v>
      </c>
      <c r="E62" s="229">
        <v>18</v>
      </c>
      <c r="F62" s="229" t="s">
        <v>518</v>
      </c>
      <c r="G62" s="229" t="s">
        <v>518</v>
      </c>
      <c r="H62" s="230" t="s">
        <v>518</v>
      </c>
      <c r="I62" s="229" t="s">
        <v>518</v>
      </c>
      <c r="J62" s="230">
        <v>15</v>
      </c>
      <c r="K62" s="229" t="s">
        <v>518</v>
      </c>
      <c r="L62" s="229" t="s">
        <v>518</v>
      </c>
      <c r="M62" s="229" t="s">
        <v>518</v>
      </c>
      <c r="N62" s="229" t="s">
        <v>518</v>
      </c>
      <c r="O62" s="229" t="s">
        <v>518</v>
      </c>
      <c r="P62" s="229" t="s">
        <v>518</v>
      </c>
      <c r="Q62" s="243">
        <v>38200</v>
      </c>
      <c r="R62" s="246" t="str">
        <f t="shared" si="1"/>
        <v>50 TO 18 PC</v>
      </c>
      <c r="S62" s="249">
        <f>ROW()</f>
        <v>62</v>
      </c>
    </row>
    <row r="63" spans="1:19" ht="15.75" x14ac:dyDescent="0.25">
      <c r="A63" s="259"/>
      <c r="B63" s="218" t="s">
        <v>292</v>
      </c>
      <c r="C63" s="219" t="s">
        <v>277</v>
      </c>
      <c r="D63" s="235">
        <v>50</v>
      </c>
      <c r="E63" s="229">
        <v>18</v>
      </c>
      <c r="F63" s="229" t="s">
        <v>518</v>
      </c>
      <c r="G63" s="230" t="s">
        <v>518</v>
      </c>
      <c r="H63" s="229" t="s">
        <v>518</v>
      </c>
      <c r="I63" s="229" t="s">
        <v>518</v>
      </c>
      <c r="J63" s="230">
        <v>5</v>
      </c>
      <c r="K63" s="229" t="s">
        <v>518</v>
      </c>
      <c r="L63" s="230" t="s">
        <v>518</v>
      </c>
      <c r="M63" s="229" t="s">
        <v>518</v>
      </c>
      <c r="N63" s="229" t="s">
        <v>518</v>
      </c>
      <c r="O63" s="229" t="s">
        <v>518</v>
      </c>
      <c r="P63" s="229" t="s">
        <v>518</v>
      </c>
      <c r="Q63" s="243">
        <v>17850</v>
      </c>
      <c r="R63" s="246" t="str">
        <f t="shared" si="1"/>
        <v>50 TO 18 PC</v>
      </c>
      <c r="S63" s="249">
        <f>ROW()</f>
        <v>63</v>
      </c>
    </row>
    <row r="64" spans="1:19" ht="15.75" x14ac:dyDescent="0.25">
      <c r="A64" s="259"/>
      <c r="B64" s="218" t="s">
        <v>489</v>
      </c>
      <c r="C64" s="219" t="s">
        <v>458</v>
      </c>
      <c r="D64" s="235">
        <v>100</v>
      </c>
      <c r="E64" s="229">
        <v>35</v>
      </c>
      <c r="F64" s="229" t="s">
        <v>518</v>
      </c>
      <c r="G64" s="230" t="s">
        <v>518</v>
      </c>
      <c r="H64" s="229" t="s">
        <v>518</v>
      </c>
      <c r="I64" s="229" t="s">
        <v>518</v>
      </c>
      <c r="J64" s="230">
        <v>190</v>
      </c>
      <c r="K64" s="229" t="s">
        <v>518</v>
      </c>
      <c r="L64" s="230" t="s">
        <v>518</v>
      </c>
      <c r="M64" s="229" t="s">
        <v>518</v>
      </c>
      <c r="N64" s="229" t="s">
        <v>518</v>
      </c>
      <c r="O64" s="229" t="s">
        <v>518</v>
      </c>
      <c r="P64" s="229" t="s">
        <v>518</v>
      </c>
      <c r="Q64" s="243">
        <v>164700</v>
      </c>
      <c r="R64" s="246" t="str">
        <f t="shared" ref="R64" si="8">TRIM(CONCATENATE(IF(D64="","",CONCATENATE(" ",D64," ",D$1)),IF(E64="","",CONCATENATE(" ",E64," ",E$1)),IF(F64="","",CONCATENATE(" ",F64," ",F$1)),IF(G64="","",CONCATENATE(" ",G64," ",G$1)),IF(H64="","",CONCATENATE(" ",H64," ",H$1)),IF(I64="","",CONCATENATE(" ",I64," ",I$1)),IF(K64="","",CONCATENATE(" ",K64," ",K$1)),IF(L64="","",CONCATENATE(" ",L64," ",L$1)),IF(M64="","",CONCATENATE(" ",M64," ",M$1)),IF(N64="","",CONCATENATE(" ",N64," ",N$1)),IF(O64="","",CONCATENATE(" ",O64," ",O$1)),IF(P64="","",CONCATENATE(" ",P64," ",P$1))))</f>
        <v>100 TO 35 PC</v>
      </c>
      <c r="S64" s="249">
        <f>ROW()</f>
        <v>64</v>
      </c>
    </row>
    <row r="65" spans="1:19" ht="15.75" x14ac:dyDescent="0.25">
      <c r="A65" s="259"/>
      <c r="B65" s="218" t="s">
        <v>358</v>
      </c>
      <c r="C65" s="219" t="s">
        <v>263</v>
      </c>
      <c r="D65" s="235">
        <v>100</v>
      </c>
      <c r="E65" s="229">
        <v>35</v>
      </c>
      <c r="F65" s="229" t="s">
        <v>518</v>
      </c>
      <c r="G65" s="230" t="s">
        <v>518</v>
      </c>
      <c r="H65" s="229" t="s">
        <v>518</v>
      </c>
      <c r="I65" s="229" t="s">
        <v>518</v>
      </c>
      <c r="J65" s="230">
        <v>10</v>
      </c>
      <c r="K65" s="229" t="s">
        <v>518</v>
      </c>
      <c r="L65" s="229" t="s">
        <v>518</v>
      </c>
      <c r="M65" s="229" t="s">
        <v>518</v>
      </c>
      <c r="N65" s="229" t="s">
        <v>518</v>
      </c>
      <c r="O65" s="229" t="s">
        <v>518</v>
      </c>
      <c r="P65" s="229" t="s">
        <v>518</v>
      </c>
      <c r="Q65" s="243">
        <v>21150</v>
      </c>
      <c r="R65" s="246" t="str">
        <f t="shared" si="1"/>
        <v>100 TO 35 PC</v>
      </c>
      <c r="S65" s="249">
        <f>ROW()</f>
        <v>65</v>
      </c>
    </row>
    <row r="66" spans="1:19" ht="15.75" x14ac:dyDescent="0.25">
      <c r="A66" s="259"/>
      <c r="B66" s="218" t="s">
        <v>364</v>
      </c>
      <c r="C66" s="219" t="s">
        <v>263</v>
      </c>
      <c r="D66" s="235">
        <v>100</v>
      </c>
      <c r="E66" s="229">
        <v>35</v>
      </c>
      <c r="F66" s="229" t="s">
        <v>518</v>
      </c>
      <c r="G66" s="230" t="s">
        <v>518</v>
      </c>
      <c r="H66" s="229" t="s">
        <v>518</v>
      </c>
      <c r="I66" s="229" t="s">
        <v>518</v>
      </c>
      <c r="J66" s="230">
        <v>15</v>
      </c>
      <c r="K66" s="229" t="s">
        <v>518</v>
      </c>
      <c r="L66" s="229" t="s">
        <v>518</v>
      </c>
      <c r="M66" s="229" t="s">
        <v>518</v>
      </c>
      <c r="N66" s="229" t="s">
        <v>518</v>
      </c>
      <c r="O66" s="229" t="s">
        <v>518</v>
      </c>
      <c r="P66" s="229" t="s">
        <v>518</v>
      </c>
      <c r="Q66" s="243">
        <v>34350</v>
      </c>
      <c r="R66" s="246" t="str">
        <f t="shared" si="1"/>
        <v>100 TO 35 PC</v>
      </c>
      <c r="S66" s="249">
        <f>ROW()</f>
        <v>66</v>
      </c>
    </row>
    <row r="67" spans="1:19" ht="15.75" x14ac:dyDescent="0.25">
      <c r="A67" s="261"/>
      <c r="B67" s="218" t="s">
        <v>414</v>
      </c>
      <c r="C67" s="219" t="s">
        <v>259</v>
      </c>
      <c r="D67" s="235">
        <v>100</v>
      </c>
      <c r="E67" s="229">
        <v>35</v>
      </c>
      <c r="F67" s="229" t="s">
        <v>518</v>
      </c>
      <c r="G67" s="230" t="s">
        <v>518</v>
      </c>
      <c r="H67" s="229" t="s">
        <v>518</v>
      </c>
      <c r="I67" s="229" t="s">
        <v>518</v>
      </c>
      <c r="J67" s="230">
        <v>15</v>
      </c>
      <c r="K67" s="229" t="s">
        <v>518</v>
      </c>
      <c r="L67" s="229" t="s">
        <v>518</v>
      </c>
      <c r="M67" s="229" t="s">
        <v>518</v>
      </c>
      <c r="N67" s="229" t="s">
        <v>518</v>
      </c>
      <c r="O67" s="229" t="s">
        <v>518</v>
      </c>
      <c r="P67" s="229" t="s">
        <v>518</v>
      </c>
      <c r="Q67" s="243">
        <v>38200</v>
      </c>
      <c r="R67" s="246" t="str">
        <f t="shared" ref="R67:R138" si="9">TRIM(CONCATENATE(IF(D67="","",CONCATENATE(" ",D67," ",D$1)),IF(E67="","",CONCATENATE(" ",E67," ",E$1)),IF(F67="","",CONCATENATE(" ",F67," ",F$1)),IF(G67="","",CONCATENATE(" ",G67," ",G$1)),IF(H67="","",CONCATENATE(" ",H67," ",H$1)),IF(I67="","",CONCATENATE(" ",I67," ",I$1)),IF(K67="","",CONCATENATE(" ",K67," ",K$1)),IF(L67="","",CONCATENATE(" ",L67," ",L$1)),IF(M67="","",CONCATENATE(" ",M67," ",M$1)),IF(N67="","",CONCATENATE(" ",N67," ",N$1)),IF(O67="","",CONCATENATE(" ",O67," ",O$1)),IF(P67="","",CONCATENATE(" ",P67," ",P$1))))</f>
        <v>100 TO 35 PC</v>
      </c>
      <c r="S67" s="249">
        <f>ROW()</f>
        <v>67</v>
      </c>
    </row>
    <row r="68" spans="1:19" ht="15.75" x14ac:dyDescent="0.25">
      <c r="A68" s="261"/>
      <c r="B68" s="218" t="s">
        <v>390</v>
      </c>
      <c r="C68" s="219" t="s">
        <v>263</v>
      </c>
      <c r="D68" s="235">
        <v>100</v>
      </c>
      <c r="E68" s="229">
        <v>35</v>
      </c>
      <c r="F68" s="229" t="s">
        <v>518</v>
      </c>
      <c r="G68" s="230" t="s">
        <v>518</v>
      </c>
      <c r="H68" s="229" t="s">
        <v>518</v>
      </c>
      <c r="I68" s="229" t="s">
        <v>518</v>
      </c>
      <c r="J68" s="230">
        <v>20</v>
      </c>
      <c r="K68" s="229" t="s">
        <v>518</v>
      </c>
      <c r="L68" s="229" t="s">
        <v>518</v>
      </c>
      <c r="M68" s="229" t="s">
        <v>518</v>
      </c>
      <c r="N68" s="229" t="s">
        <v>518</v>
      </c>
      <c r="O68" s="229" t="s">
        <v>518</v>
      </c>
      <c r="P68" s="229" t="s">
        <v>518</v>
      </c>
      <c r="Q68" s="243">
        <v>49750</v>
      </c>
      <c r="R68" s="246" t="str">
        <f t="shared" si="9"/>
        <v>100 TO 35 PC</v>
      </c>
      <c r="S68" s="249">
        <f>ROW()</f>
        <v>68</v>
      </c>
    </row>
    <row r="69" spans="1:19" ht="15.75" x14ac:dyDescent="0.25">
      <c r="A69" s="259"/>
      <c r="B69" s="218" t="s">
        <v>349</v>
      </c>
      <c r="C69" s="219" t="s">
        <v>317</v>
      </c>
      <c r="D69" s="235">
        <v>100</v>
      </c>
      <c r="E69" s="229">
        <v>20</v>
      </c>
      <c r="F69" s="229" t="s">
        <v>518</v>
      </c>
      <c r="G69" s="230" t="s">
        <v>518</v>
      </c>
      <c r="H69" s="229" t="s">
        <v>518</v>
      </c>
      <c r="I69" s="229" t="s">
        <v>518</v>
      </c>
      <c r="J69" s="230">
        <v>65</v>
      </c>
      <c r="K69" s="229" t="s">
        <v>518</v>
      </c>
      <c r="L69" s="229" t="s">
        <v>518</v>
      </c>
      <c r="M69" s="229" t="s">
        <v>518</v>
      </c>
      <c r="N69" s="229" t="s">
        <v>518</v>
      </c>
      <c r="O69" s="229" t="s">
        <v>518</v>
      </c>
      <c r="P69" s="229" t="s">
        <v>518</v>
      </c>
      <c r="Q69" s="243">
        <v>144900</v>
      </c>
      <c r="R69" s="246" t="str">
        <f t="shared" si="9"/>
        <v>100 TO 20 PC</v>
      </c>
      <c r="S69" s="249">
        <f>ROW()</f>
        <v>69</v>
      </c>
    </row>
    <row r="70" spans="1:19" ht="15.75" x14ac:dyDescent="0.25">
      <c r="A70" s="259"/>
      <c r="B70" s="218" t="s">
        <v>405</v>
      </c>
      <c r="C70" s="219" t="s">
        <v>263</v>
      </c>
      <c r="D70" s="235">
        <v>100</v>
      </c>
      <c r="E70" s="229">
        <v>35</v>
      </c>
      <c r="F70" s="229" t="s">
        <v>518</v>
      </c>
      <c r="G70" s="230" t="s">
        <v>518</v>
      </c>
      <c r="H70" s="229" t="s">
        <v>518</v>
      </c>
      <c r="I70" s="229" t="s">
        <v>518</v>
      </c>
      <c r="J70" s="230">
        <v>50</v>
      </c>
      <c r="K70" s="229" t="s">
        <v>518</v>
      </c>
      <c r="L70" s="229" t="s">
        <v>518</v>
      </c>
      <c r="M70" s="229" t="s">
        <v>518</v>
      </c>
      <c r="N70" s="229" t="s">
        <v>518</v>
      </c>
      <c r="O70" s="229" t="s">
        <v>518</v>
      </c>
      <c r="P70" s="229" t="s">
        <v>518</v>
      </c>
      <c r="Q70" s="243">
        <v>115750</v>
      </c>
      <c r="R70" s="246" t="str">
        <f t="shared" si="9"/>
        <v>100 TO 35 PC</v>
      </c>
      <c r="S70" s="249">
        <f>ROW()</f>
        <v>70</v>
      </c>
    </row>
    <row r="71" spans="1:19" ht="15.75" x14ac:dyDescent="0.25">
      <c r="A71" s="259"/>
      <c r="B71" s="218" t="s">
        <v>342</v>
      </c>
      <c r="C71" s="219" t="s">
        <v>317</v>
      </c>
      <c r="D71" s="237">
        <v>100</v>
      </c>
      <c r="E71" s="232">
        <v>20</v>
      </c>
      <c r="F71" s="232" t="s">
        <v>518</v>
      </c>
      <c r="G71" s="233" t="s">
        <v>518</v>
      </c>
      <c r="H71" s="232" t="s">
        <v>518</v>
      </c>
      <c r="I71" s="232" t="s">
        <v>518</v>
      </c>
      <c r="J71" s="233">
        <v>15</v>
      </c>
      <c r="K71" s="232" t="s">
        <v>518</v>
      </c>
      <c r="L71" s="232" t="s">
        <v>518</v>
      </c>
      <c r="M71" s="229" t="s">
        <v>518</v>
      </c>
      <c r="N71" s="229" t="s">
        <v>518</v>
      </c>
      <c r="O71" s="232" t="s">
        <v>518</v>
      </c>
      <c r="P71" s="232" t="s">
        <v>518</v>
      </c>
      <c r="Q71" s="243">
        <v>34350</v>
      </c>
      <c r="R71" s="247" t="str">
        <f t="shared" si="9"/>
        <v>100 TO 20 PC</v>
      </c>
      <c r="S71" s="249">
        <f>ROW()</f>
        <v>71</v>
      </c>
    </row>
    <row r="72" spans="1:19" ht="15.75" x14ac:dyDescent="0.25">
      <c r="A72" s="259"/>
      <c r="B72" s="218" t="s">
        <v>302</v>
      </c>
      <c r="C72" s="219" t="s">
        <v>277</v>
      </c>
      <c r="D72" s="235">
        <v>50</v>
      </c>
      <c r="E72" s="229">
        <v>18</v>
      </c>
      <c r="F72" s="229" t="s">
        <v>518</v>
      </c>
      <c r="G72" s="229" t="s">
        <v>518</v>
      </c>
      <c r="H72" s="229" t="s">
        <v>518</v>
      </c>
      <c r="I72" s="229" t="s">
        <v>518</v>
      </c>
      <c r="J72" s="230">
        <v>10</v>
      </c>
      <c r="K72" s="229" t="s">
        <v>518</v>
      </c>
      <c r="L72" s="229" t="s">
        <v>518</v>
      </c>
      <c r="M72" s="229" t="s">
        <v>518</v>
      </c>
      <c r="N72" s="229" t="s">
        <v>518</v>
      </c>
      <c r="O72" s="230" t="s">
        <v>518</v>
      </c>
      <c r="P72" s="229" t="s">
        <v>518</v>
      </c>
      <c r="Q72" s="243">
        <v>22800</v>
      </c>
      <c r="R72" s="246" t="str">
        <f t="shared" si="9"/>
        <v>50 TO 18 PC</v>
      </c>
      <c r="S72" s="249">
        <f>ROW()</f>
        <v>72</v>
      </c>
    </row>
    <row r="73" spans="1:19" ht="15.75" x14ac:dyDescent="0.25">
      <c r="A73" s="259"/>
      <c r="B73" s="218" t="s">
        <v>440</v>
      </c>
      <c r="C73" s="219" t="s">
        <v>259</v>
      </c>
      <c r="D73" s="235">
        <v>100</v>
      </c>
      <c r="E73" s="229">
        <v>35</v>
      </c>
      <c r="F73" s="229" t="s">
        <v>518</v>
      </c>
      <c r="G73" s="230" t="s">
        <v>518</v>
      </c>
      <c r="H73" s="229" t="s">
        <v>518</v>
      </c>
      <c r="I73" s="229" t="s">
        <v>518</v>
      </c>
      <c r="J73" s="230">
        <v>40</v>
      </c>
      <c r="K73" s="229" t="s">
        <v>518</v>
      </c>
      <c r="L73" s="229" t="s">
        <v>518</v>
      </c>
      <c r="M73" s="229" t="s">
        <v>518</v>
      </c>
      <c r="N73" s="229" t="s">
        <v>518</v>
      </c>
      <c r="O73" s="229" t="s">
        <v>518</v>
      </c>
      <c r="P73" s="229" t="s">
        <v>518</v>
      </c>
      <c r="Q73" s="243">
        <v>93750</v>
      </c>
      <c r="R73" s="246" t="str">
        <f t="shared" si="9"/>
        <v>100 TO 35 PC</v>
      </c>
      <c r="S73" s="249">
        <f>ROW()</f>
        <v>73</v>
      </c>
    </row>
    <row r="74" spans="1:19" ht="15.75" x14ac:dyDescent="0.25">
      <c r="A74" s="259"/>
      <c r="B74" s="218" t="s">
        <v>373</v>
      </c>
      <c r="C74" s="219" t="s">
        <v>263</v>
      </c>
      <c r="D74" s="235">
        <v>100</v>
      </c>
      <c r="E74" s="229">
        <v>35</v>
      </c>
      <c r="F74" s="229" t="s">
        <v>518</v>
      </c>
      <c r="G74" s="229" t="s">
        <v>518</v>
      </c>
      <c r="H74" s="230" t="s">
        <v>518</v>
      </c>
      <c r="I74" s="229" t="s">
        <v>518</v>
      </c>
      <c r="J74" s="230">
        <v>15</v>
      </c>
      <c r="K74" s="229" t="s">
        <v>518</v>
      </c>
      <c r="L74" s="229" t="s">
        <v>518</v>
      </c>
      <c r="M74" s="229" t="s">
        <v>518</v>
      </c>
      <c r="N74" s="229" t="s">
        <v>518</v>
      </c>
      <c r="O74" s="229" t="s">
        <v>518</v>
      </c>
      <c r="P74" s="229" t="s">
        <v>518</v>
      </c>
      <c r="Q74" s="243">
        <v>38200</v>
      </c>
      <c r="R74" s="246" t="str">
        <f t="shared" si="9"/>
        <v>100 TO 35 PC</v>
      </c>
      <c r="S74" s="249">
        <f>ROW()</f>
        <v>74</v>
      </c>
    </row>
    <row r="75" spans="1:19" ht="15.75" x14ac:dyDescent="0.25">
      <c r="A75" s="259"/>
      <c r="B75" s="218" t="s">
        <v>531</v>
      </c>
      <c r="C75" s="219" t="s">
        <v>458</v>
      </c>
      <c r="D75" s="235">
        <v>100</v>
      </c>
      <c r="E75" s="229">
        <v>35</v>
      </c>
      <c r="F75" s="229" t="s">
        <v>518</v>
      </c>
      <c r="G75" s="229" t="s">
        <v>518</v>
      </c>
      <c r="H75" s="230" t="s">
        <v>518</v>
      </c>
      <c r="I75" s="229" t="s">
        <v>518</v>
      </c>
      <c r="J75" s="230">
        <v>115</v>
      </c>
      <c r="K75" s="229" t="s">
        <v>518</v>
      </c>
      <c r="L75" s="229" t="s">
        <v>518</v>
      </c>
      <c r="M75" s="229" t="s">
        <v>518</v>
      </c>
      <c r="N75" s="229" t="s">
        <v>518</v>
      </c>
      <c r="O75" s="229" t="s">
        <v>518</v>
      </c>
      <c r="P75" s="229" t="s">
        <v>518</v>
      </c>
      <c r="Q75" s="243">
        <v>164700</v>
      </c>
      <c r="R75" s="246" t="str">
        <f t="shared" ref="R75" si="10">TRIM(CONCATENATE(IF(D75="","",CONCATENATE(" ",D75," ",D$1)),IF(E75="","",CONCATENATE(" ",E75," ",E$1)),IF(F75="","",CONCATENATE(" ",F75," ",F$1)),IF(G75="","",CONCATENATE(" ",G75," ",G$1)),IF(H75="","",CONCATENATE(" ",H75," ",H$1)),IF(I75="","",CONCATENATE(" ",I75," ",I$1)),IF(K75="","",CONCATENATE(" ",K75," ",K$1)),IF(L75="","",CONCATENATE(" ",L75," ",L$1)),IF(M75="","",CONCATENATE(" ",M75," ",M$1)),IF(N75="","",CONCATENATE(" ",N75," ",N$1)),IF(O75="","",CONCATENATE(" ",O75," ",O$1)),IF(P75="","",CONCATENATE(" ",P75," ",P$1))))</f>
        <v>100 TO 35 PC</v>
      </c>
      <c r="S75" s="249">
        <f>ROW()</f>
        <v>75</v>
      </c>
    </row>
    <row r="76" spans="1:19" ht="15.75" x14ac:dyDescent="0.25">
      <c r="A76" s="259"/>
      <c r="B76" s="218" t="s">
        <v>387</v>
      </c>
      <c r="C76" s="219" t="s">
        <v>263</v>
      </c>
      <c r="D76" s="235">
        <v>100</v>
      </c>
      <c r="E76" s="229">
        <v>35</v>
      </c>
      <c r="F76" s="229" t="s">
        <v>518</v>
      </c>
      <c r="G76" s="229" t="s">
        <v>518</v>
      </c>
      <c r="H76" s="229" t="s">
        <v>518</v>
      </c>
      <c r="I76" s="230" t="s">
        <v>518</v>
      </c>
      <c r="J76" s="230">
        <v>20</v>
      </c>
      <c r="K76" s="229" t="s">
        <v>518</v>
      </c>
      <c r="L76" s="229" t="s">
        <v>518</v>
      </c>
      <c r="M76" s="229" t="s">
        <v>518</v>
      </c>
      <c r="N76" s="229" t="s">
        <v>518</v>
      </c>
      <c r="O76" s="229" t="s">
        <v>518</v>
      </c>
      <c r="P76" s="229" t="s">
        <v>518</v>
      </c>
      <c r="Q76" s="243">
        <v>49750</v>
      </c>
      <c r="R76" s="246" t="str">
        <f t="shared" si="9"/>
        <v>100 TO 35 PC</v>
      </c>
      <c r="S76" s="249">
        <f>ROW()</f>
        <v>76</v>
      </c>
    </row>
    <row r="77" spans="1:19" ht="15.75" x14ac:dyDescent="0.25">
      <c r="A77" s="259"/>
      <c r="B77" s="218" t="s">
        <v>332</v>
      </c>
      <c r="C77" s="219" t="s">
        <v>317</v>
      </c>
      <c r="D77" s="235">
        <v>100</v>
      </c>
      <c r="E77" s="229">
        <v>20</v>
      </c>
      <c r="F77" s="229" t="s">
        <v>518</v>
      </c>
      <c r="G77" s="229" t="s">
        <v>518</v>
      </c>
      <c r="H77" s="229" t="s">
        <v>518</v>
      </c>
      <c r="I77" s="229" t="s">
        <v>518</v>
      </c>
      <c r="J77" s="230">
        <v>10</v>
      </c>
      <c r="K77" s="230" t="s">
        <v>518</v>
      </c>
      <c r="L77" s="229" t="s">
        <v>518</v>
      </c>
      <c r="M77" s="229" t="s">
        <v>518</v>
      </c>
      <c r="N77" s="229" t="s">
        <v>518</v>
      </c>
      <c r="O77" s="229" t="s">
        <v>518</v>
      </c>
      <c r="P77" s="229" t="s">
        <v>518</v>
      </c>
      <c r="Q77" s="243">
        <v>27750</v>
      </c>
      <c r="R77" s="246" t="str">
        <f t="shared" si="9"/>
        <v>100 TO 20 PC</v>
      </c>
      <c r="S77" s="249">
        <f>ROW()</f>
        <v>77</v>
      </c>
    </row>
    <row r="78" spans="1:19" ht="15.75" x14ac:dyDescent="0.25">
      <c r="A78" s="259"/>
      <c r="B78" s="218" t="s">
        <v>485</v>
      </c>
      <c r="C78" s="219" t="s">
        <v>458</v>
      </c>
      <c r="D78" s="235">
        <v>100</v>
      </c>
      <c r="E78" s="229">
        <v>35</v>
      </c>
      <c r="F78" s="229" t="s">
        <v>518</v>
      </c>
      <c r="G78" s="229" t="s">
        <v>518</v>
      </c>
      <c r="H78" s="229" t="s">
        <v>518</v>
      </c>
      <c r="I78" s="229" t="s">
        <v>518</v>
      </c>
      <c r="J78" s="230">
        <v>190</v>
      </c>
      <c r="K78" s="229" t="s">
        <v>518</v>
      </c>
      <c r="L78" s="229" t="s">
        <v>518</v>
      </c>
      <c r="M78" s="229" t="s">
        <v>518</v>
      </c>
      <c r="N78" s="229" t="s">
        <v>518</v>
      </c>
      <c r="O78" s="229" t="s">
        <v>518</v>
      </c>
      <c r="P78" s="229" t="s">
        <v>518</v>
      </c>
      <c r="Q78" s="243">
        <v>164700</v>
      </c>
      <c r="R78" s="246" t="str">
        <f t="shared" si="9"/>
        <v>100 TO 35 PC</v>
      </c>
      <c r="S78" s="249">
        <f>ROW()</f>
        <v>78</v>
      </c>
    </row>
    <row r="79" spans="1:19" ht="15.75" x14ac:dyDescent="0.25">
      <c r="A79" s="259"/>
      <c r="B79" s="218" t="s">
        <v>419</v>
      </c>
      <c r="C79" s="219" t="s">
        <v>259</v>
      </c>
      <c r="D79" s="235">
        <v>100</v>
      </c>
      <c r="E79" s="229">
        <v>35</v>
      </c>
      <c r="F79" s="229" t="s">
        <v>518</v>
      </c>
      <c r="G79" s="230" t="s">
        <v>518</v>
      </c>
      <c r="H79" s="229" t="s">
        <v>518</v>
      </c>
      <c r="I79" s="229" t="s">
        <v>518</v>
      </c>
      <c r="J79" s="230">
        <v>15</v>
      </c>
      <c r="K79" s="229" t="s">
        <v>518</v>
      </c>
      <c r="L79" s="231" t="s">
        <v>518</v>
      </c>
      <c r="M79" s="229" t="s">
        <v>518</v>
      </c>
      <c r="N79" s="229" t="s">
        <v>518</v>
      </c>
      <c r="O79" s="229" t="s">
        <v>518</v>
      </c>
      <c r="P79" s="229" t="s">
        <v>518</v>
      </c>
      <c r="Q79" s="243">
        <v>38200</v>
      </c>
      <c r="R79" s="246" t="str">
        <f t="shared" si="9"/>
        <v>100 TO 35 PC</v>
      </c>
      <c r="S79" s="249">
        <f>ROW()</f>
        <v>79</v>
      </c>
    </row>
    <row r="80" spans="1:19" ht="15.75" x14ac:dyDescent="0.25">
      <c r="A80" s="259"/>
      <c r="B80" s="218" t="s">
        <v>376</v>
      </c>
      <c r="C80" s="219" t="s">
        <v>263</v>
      </c>
      <c r="D80" s="235">
        <v>100</v>
      </c>
      <c r="E80" s="229">
        <v>35</v>
      </c>
      <c r="F80" s="229" t="s">
        <v>518</v>
      </c>
      <c r="G80" s="229" t="s">
        <v>518</v>
      </c>
      <c r="H80" s="229" t="s">
        <v>518</v>
      </c>
      <c r="I80" s="229" t="s">
        <v>518</v>
      </c>
      <c r="J80" s="230">
        <v>15</v>
      </c>
      <c r="K80" s="229" t="s">
        <v>518</v>
      </c>
      <c r="L80" s="229" t="s">
        <v>518</v>
      </c>
      <c r="M80" s="229" t="s">
        <v>518</v>
      </c>
      <c r="N80" s="229" t="s">
        <v>518</v>
      </c>
      <c r="O80" s="229" t="s">
        <v>518</v>
      </c>
      <c r="P80" s="229" t="s">
        <v>518</v>
      </c>
      <c r="Q80" s="243">
        <v>38200</v>
      </c>
      <c r="R80" s="246" t="str">
        <f t="shared" si="9"/>
        <v>100 TO 35 PC</v>
      </c>
      <c r="S80" s="249">
        <f>ROW()</f>
        <v>80</v>
      </c>
    </row>
    <row r="81" spans="1:19" ht="15.75" x14ac:dyDescent="0.25">
      <c r="A81" s="259"/>
      <c r="B81" s="218" t="s">
        <v>411</v>
      </c>
      <c r="C81" s="219" t="s">
        <v>259</v>
      </c>
      <c r="D81" s="235">
        <v>100</v>
      </c>
      <c r="E81" s="230">
        <v>35</v>
      </c>
      <c r="F81" s="230" t="s">
        <v>518</v>
      </c>
      <c r="G81" s="229" t="s">
        <v>518</v>
      </c>
      <c r="H81" s="229" t="s">
        <v>518</v>
      </c>
      <c r="I81" s="230" t="s">
        <v>518</v>
      </c>
      <c r="J81" s="230">
        <v>10</v>
      </c>
      <c r="K81" s="229" t="s">
        <v>518</v>
      </c>
      <c r="L81" s="229" t="s">
        <v>518</v>
      </c>
      <c r="M81" s="229" t="s">
        <v>518</v>
      </c>
      <c r="N81" s="229" t="s">
        <v>518</v>
      </c>
      <c r="O81" s="229" t="s">
        <v>518</v>
      </c>
      <c r="P81" s="229" t="s">
        <v>518</v>
      </c>
      <c r="Q81" s="243">
        <v>22800</v>
      </c>
      <c r="R81" s="246" t="str">
        <f t="shared" si="9"/>
        <v>100 TO 35 PC</v>
      </c>
      <c r="S81" s="249">
        <f>ROW()</f>
        <v>81</v>
      </c>
    </row>
    <row r="82" spans="1:19" ht="15.75" x14ac:dyDescent="0.25">
      <c r="A82" s="259"/>
      <c r="B82" s="218" t="s">
        <v>391</v>
      </c>
      <c r="C82" s="219" t="s">
        <v>263</v>
      </c>
      <c r="D82" s="235">
        <v>100</v>
      </c>
      <c r="E82" s="229">
        <v>35</v>
      </c>
      <c r="F82" s="229" t="s">
        <v>518</v>
      </c>
      <c r="G82" s="229" t="s">
        <v>518</v>
      </c>
      <c r="H82" s="229" t="s">
        <v>518</v>
      </c>
      <c r="I82" s="229" t="s">
        <v>518</v>
      </c>
      <c r="J82" s="230">
        <v>20</v>
      </c>
      <c r="K82" s="229" t="s">
        <v>518</v>
      </c>
      <c r="L82" s="229" t="s">
        <v>518</v>
      </c>
      <c r="M82" s="229" t="s">
        <v>518</v>
      </c>
      <c r="N82" s="229" t="s">
        <v>518</v>
      </c>
      <c r="O82" s="229" t="s">
        <v>518</v>
      </c>
      <c r="P82" s="229" t="s">
        <v>518</v>
      </c>
      <c r="Q82" s="243">
        <v>49750</v>
      </c>
      <c r="R82" s="246" t="str">
        <f t="shared" si="9"/>
        <v>100 TO 35 PC</v>
      </c>
      <c r="S82" s="249">
        <f>ROW()</f>
        <v>82</v>
      </c>
    </row>
    <row r="83" spans="1:19" ht="15.75" x14ac:dyDescent="0.25">
      <c r="A83" s="259" t="s">
        <v>1978</v>
      </c>
      <c r="B83" s="218" t="s">
        <v>2230</v>
      </c>
      <c r="C83" s="219" t="s">
        <v>458</v>
      </c>
      <c r="D83" s="235">
        <v>100</v>
      </c>
      <c r="E83" s="229">
        <v>70</v>
      </c>
      <c r="F83" s="229" t="s">
        <v>518</v>
      </c>
      <c r="G83" s="229" t="s">
        <v>518</v>
      </c>
      <c r="H83" s="229" t="s">
        <v>518</v>
      </c>
      <c r="I83" s="229" t="s">
        <v>518</v>
      </c>
      <c r="J83" s="230">
        <v>190</v>
      </c>
      <c r="K83" s="229" t="s">
        <v>518</v>
      </c>
      <c r="L83" s="229" t="s">
        <v>518</v>
      </c>
      <c r="M83" s="229" t="s">
        <v>518</v>
      </c>
      <c r="N83" s="229" t="s">
        <v>518</v>
      </c>
      <c r="O83" s="229" t="s">
        <v>518</v>
      </c>
      <c r="P83" s="229" t="s">
        <v>518</v>
      </c>
      <c r="Q83" s="243">
        <v>164700</v>
      </c>
      <c r="R83" s="246" t="str">
        <f t="shared" si="9"/>
        <v>100 TO 70 PC</v>
      </c>
      <c r="S83" s="249">
        <f>ROW()</f>
        <v>83</v>
      </c>
    </row>
    <row r="84" spans="1:19" ht="15.75" x14ac:dyDescent="0.25">
      <c r="A84" s="259"/>
      <c r="B84" s="218" t="s">
        <v>425</v>
      </c>
      <c r="C84" s="219" t="s">
        <v>259</v>
      </c>
      <c r="D84" s="235">
        <v>100</v>
      </c>
      <c r="E84" s="229">
        <v>35</v>
      </c>
      <c r="F84" s="229" t="s">
        <v>518</v>
      </c>
      <c r="G84" s="230" t="s">
        <v>518</v>
      </c>
      <c r="H84" s="229" t="s">
        <v>518</v>
      </c>
      <c r="I84" s="229" t="s">
        <v>518</v>
      </c>
      <c r="J84" s="230">
        <v>20</v>
      </c>
      <c r="K84" s="229" t="s">
        <v>518</v>
      </c>
      <c r="L84" s="229" t="s">
        <v>518</v>
      </c>
      <c r="M84" s="229" t="s">
        <v>518</v>
      </c>
      <c r="N84" s="229" t="s">
        <v>518</v>
      </c>
      <c r="O84" s="229" t="s">
        <v>518</v>
      </c>
      <c r="P84" s="229" t="s">
        <v>518</v>
      </c>
      <c r="Q84" s="243">
        <v>49750</v>
      </c>
      <c r="R84" s="246" t="str">
        <f t="shared" si="9"/>
        <v>100 TO 35 PC</v>
      </c>
      <c r="S84" s="249">
        <f>ROW()</f>
        <v>84</v>
      </c>
    </row>
    <row r="85" spans="1:19" ht="15.75" x14ac:dyDescent="0.25">
      <c r="A85" s="259"/>
      <c r="B85" s="218" t="s">
        <v>461</v>
      </c>
      <c r="C85" s="219" t="s">
        <v>458</v>
      </c>
      <c r="D85" s="235">
        <v>100</v>
      </c>
      <c r="E85" s="229">
        <v>35</v>
      </c>
      <c r="F85" s="229" t="s">
        <v>518</v>
      </c>
      <c r="G85" s="229" t="s">
        <v>518</v>
      </c>
      <c r="H85" s="229" t="s">
        <v>518</v>
      </c>
      <c r="I85" s="229" t="s">
        <v>518</v>
      </c>
      <c r="J85" s="230">
        <v>15</v>
      </c>
      <c r="K85" s="229" t="s">
        <v>518</v>
      </c>
      <c r="L85" s="230" t="s">
        <v>518</v>
      </c>
      <c r="M85" s="229" t="s">
        <v>518</v>
      </c>
      <c r="N85" s="229" t="s">
        <v>518</v>
      </c>
      <c r="O85" s="229" t="s">
        <v>518</v>
      </c>
      <c r="P85" s="229" t="s">
        <v>518</v>
      </c>
      <c r="Q85" s="243">
        <v>38200</v>
      </c>
      <c r="R85" s="246" t="str">
        <f t="shared" si="9"/>
        <v>100 TO 35 PC</v>
      </c>
      <c r="S85" s="249">
        <f>ROW()</f>
        <v>85</v>
      </c>
    </row>
    <row r="86" spans="1:19" ht="15.75" x14ac:dyDescent="0.25">
      <c r="A86" s="259"/>
      <c r="B86" s="218" t="s">
        <v>401</v>
      </c>
      <c r="C86" s="219" t="s">
        <v>263</v>
      </c>
      <c r="D86" s="235">
        <v>100</v>
      </c>
      <c r="E86" s="229">
        <v>35</v>
      </c>
      <c r="F86" s="229" t="s">
        <v>518</v>
      </c>
      <c r="G86" s="229" t="s">
        <v>518</v>
      </c>
      <c r="H86" s="229" t="s">
        <v>518</v>
      </c>
      <c r="I86" s="229" t="s">
        <v>518</v>
      </c>
      <c r="J86" s="230">
        <v>40</v>
      </c>
      <c r="K86" s="229" t="s">
        <v>518</v>
      </c>
      <c r="L86" s="230" t="s">
        <v>518</v>
      </c>
      <c r="M86" s="229" t="s">
        <v>518</v>
      </c>
      <c r="N86" s="229" t="s">
        <v>518</v>
      </c>
      <c r="O86" s="229" t="s">
        <v>518</v>
      </c>
      <c r="P86" s="229" t="s">
        <v>518</v>
      </c>
      <c r="Q86" s="243">
        <v>93750</v>
      </c>
      <c r="R86" s="246" t="str">
        <f t="shared" si="9"/>
        <v>100 TO 35 PC</v>
      </c>
      <c r="S86" s="249">
        <f>ROW()</f>
        <v>86</v>
      </c>
    </row>
    <row r="87" spans="1:19" ht="15.75" x14ac:dyDescent="0.25">
      <c r="A87" s="259"/>
      <c r="B87" s="218" t="s">
        <v>427</v>
      </c>
      <c r="C87" s="219" t="s">
        <v>259</v>
      </c>
      <c r="D87" s="235">
        <v>100</v>
      </c>
      <c r="E87" s="229">
        <v>35</v>
      </c>
      <c r="F87" s="229" t="s">
        <v>518</v>
      </c>
      <c r="G87" s="230" t="s">
        <v>518</v>
      </c>
      <c r="H87" s="229" t="s">
        <v>518</v>
      </c>
      <c r="I87" s="229" t="s">
        <v>518</v>
      </c>
      <c r="J87" s="230">
        <v>20</v>
      </c>
      <c r="K87" s="229" t="s">
        <v>518</v>
      </c>
      <c r="L87" s="229" t="s">
        <v>518</v>
      </c>
      <c r="M87" s="229" t="s">
        <v>518</v>
      </c>
      <c r="N87" s="229" t="s">
        <v>518</v>
      </c>
      <c r="O87" s="229" t="s">
        <v>518</v>
      </c>
      <c r="P87" s="229" t="s">
        <v>518</v>
      </c>
      <c r="Q87" s="243">
        <v>49750</v>
      </c>
      <c r="R87" s="246" t="str">
        <f t="shared" si="9"/>
        <v>100 TO 35 PC</v>
      </c>
      <c r="S87" s="249">
        <f>ROW()</f>
        <v>87</v>
      </c>
    </row>
    <row r="88" spans="1:19" ht="15.75" x14ac:dyDescent="0.25">
      <c r="A88" s="259"/>
      <c r="B88" s="218" t="s">
        <v>365</v>
      </c>
      <c r="C88" s="219" t="s">
        <v>263</v>
      </c>
      <c r="D88" s="235">
        <v>100</v>
      </c>
      <c r="E88" s="229">
        <v>35</v>
      </c>
      <c r="F88" s="229" t="s">
        <v>518</v>
      </c>
      <c r="G88" s="229" t="s">
        <v>518</v>
      </c>
      <c r="H88" s="229" t="s">
        <v>518</v>
      </c>
      <c r="I88" s="229" t="s">
        <v>518</v>
      </c>
      <c r="J88" s="230">
        <v>15</v>
      </c>
      <c r="K88" s="229" t="s">
        <v>518</v>
      </c>
      <c r="L88" s="229" t="s">
        <v>518</v>
      </c>
      <c r="M88" s="229" t="s">
        <v>518</v>
      </c>
      <c r="N88" s="229" t="s">
        <v>518</v>
      </c>
      <c r="O88" s="229" t="s">
        <v>518</v>
      </c>
      <c r="P88" s="229" t="s">
        <v>518</v>
      </c>
      <c r="Q88" s="243">
        <v>34350</v>
      </c>
      <c r="R88" s="246" t="str">
        <f t="shared" si="9"/>
        <v>100 TO 35 PC</v>
      </c>
      <c r="S88" s="249">
        <f>ROW()</f>
        <v>88</v>
      </c>
    </row>
    <row r="89" spans="1:19" ht="15.75" x14ac:dyDescent="0.25">
      <c r="A89" s="259"/>
      <c r="B89" s="218" t="s">
        <v>283</v>
      </c>
      <c r="C89" s="219" t="s">
        <v>277</v>
      </c>
      <c r="D89" s="235">
        <v>50</v>
      </c>
      <c r="E89" s="229">
        <v>18</v>
      </c>
      <c r="F89" s="229" t="s">
        <v>518</v>
      </c>
      <c r="G89" s="229" t="s">
        <v>518</v>
      </c>
      <c r="H89" s="229" t="s">
        <v>518</v>
      </c>
      <c r="I89" s="229" t="s">
        <v>518</v>
      </c>
      <c r="J89" s="230">
        <v>10</v>
      </c>
      <c r="K89" s="229" t="s">
        <v>518</v>
      </c>
      <c r="L89" s="229" t="s">
        <v>518</v>
      </c>
      <c r="M89" s="229" t="s">
        <v>518</v>
      </c>
      <c r="N89" s="229" t="s">
        <v>518</v>
      </c>
      <c r="O89" s="229" t="s">
        <v>518</v>
      </c>
      <c r="P89" s="230" t="s">
        <v>518</v>
      </c>
      <c r="Q89" s="243">
        <v>21150</v>
      </c>
      <c r="R89" s="246" t="str">
        <f t="shared" si="9"/>
        <v>50 TO 18 PC</v>
      </c>
      <c r="S89" s="249">
        <f>ROW()</f>
        <v>89</v>
      </c>
    </row>
    <row r="90" spans="1:19" ht="15.75" x14ac:dyDescent="0.25">
      <c r="A90" s="259"/>
      <c r="B90" s="218" t="s">
        <v>321</v>
      </c>
      <c r="C90" s="219" t="s">
        <v>317</v>
      </c>
      <c r="D90" s="235">
        <v>100</v>
      </c>
      <c r="E90" s="229">
        <v>20</v>
      </c>
      <c r="F90" s="229" t="s">
        <v>518</v>
      </c>
      <c r="G90" s="229" t="s">
        <v>518</v>
      </c>
      <c r="H90" s="229" t="s">
        <v>518</v>
      </c>
      <c r="I90" s="229" t="s">
        <v>518</v>
      </c>
      <c r="J90" s="230">
        <v>10</v>
      </c>
      <c r="K90" s="229" t="s">
        <v>518</v>
      </c>
      <c r="L90" s="229" t="s">
        <v>518</v>
      </c>
      <c r="M90" s="229" t="s">
        <v>518</v>
      </c>
      <c r="N90" s="229" t="s">
        <v>518</v>
      </c>
      <c r="O90" s="229" t="s">
        <v>518</v>
      </c>
      <c r="P90" s="229" t="s">
        <v>518</v>
      </c>
      <c r="Q90" s="243">
        <v>22800</v>
      </c>
      <c r="R90" s="246" t="str">
        <f t="shared" si="9"/>
        <v>100 TO 20 PC</v>
      </c>
      <c r="S90" s="249">
        <f>ROW()</f>
        <v>90</v>
      </c>
    </row>
    <row r="91" spans="1:19" ht="15.75" x14ac:dyDescent="0.25">
      <c r="A91" s="259"/>
      <c r="B91" s="218" t="s">
        <v>408</v>
      </c>
      <c r="C91" s="219" t="s">
        <v>259</v>
      </c>
      <c r="D91" s="235">
        <v>100</v>
      </c>
      <c r="E91" s="229">
        <v>35</v>
      </c>
      <c r="F91" s="229" t="s">
        <v>518</v>
      </c>
      <c r="G91" s="229" t="s">
        <v>518</v>
      </c>
      <c r="H91" s="229" t="s">
        <v>518</v>
      </c>
      <c r="I91" s="229" t="s">
        <v>518</v>
      </c>
      <c r="J91" s="230">
        <v>10</v>
      </c>
      <c r="K91" s="229" t="s">
        <v>518</v>
      </c>
      <c r="L91" s="229" t="s">
        <v>518</v>
      </c>
      <c r="M91" s="229" t="s">
        <v>518</v>
      </c>
      <c r="N91" s="229" t="s">
        <v>518</v>
      </c>
      <c r="O91" s="229" t="s">
        <v>518</v>
      </c>
      <c r="P91" s="229" t="s">
        <v>518</v>
      </c>
      <c r="Q91" s="243">
        <v>22800</v>
      </c>
      <c r="R91" s="246" t="str">
        <f t="shared" ref="R91" si="11">TRIM(CONCATENATE(IF(D91="","",CONCATENATE(" ",D91," ",D$1)),IF(E91="","",CONCATENATE(" ",E91," ",E$1)),IF(F91="","",CONCATENATE(" ",F91," ",F$1)),IF(G91="","",CONCATENATE(" ",G91," ",G$1)),IF(H91="","",CONCATENATE(" ",H91," ",H$1)),IF(I91="","",CONCATENATE(" ",I91," ",I$1)),IF(K91="","",CONCATENATE(" ",K91," ",K$1)),IF(L91="","",CONCATENATE(" ",L91," ",L$1)),IF(M91="","",CONCATENATE(" ",M91," ",M$1)),IF(N91="","",CONCATENATE(" ",N91," ",N$1)),IF(O91="","",CONCATENATE(" ",O91," ",O$1)),IF(P91="","",CONCATENATE(" ",P91," ",P$1))))</f>
        <v>100 TO 35 PC</v>
      </c>
      <c r="S91" s="249">
        <f>ROW()</f>
        <v>91</v>
      </c>
    </row>
    <row r="92" spans="1:19" ht="15.75" x14ac:dyDescent="0.25">
      <c r="A92" s="259"/>
      <c r="B92" s="218" t="s">
        <v>297</v>
      </c>
      <c r="C92" s="219" t="s">
        <v>277</v>
      </c>
      <c r="D92" s="235">
        <v>50</v>
      </c>
      <c r="E92" s="229">
        <v>18</v>
      </c>
      <c r="F92" s="229" t="s">
        <v>518</v>
      </c>
      <c r="G92" s="229" t="s">
        <v>518</v>
      </c>
      <c r="H92" s="229" t="s">
        <v>518</v>
      </c>
      <c r="I92" s="229" t="s">
        <v>518</v>
      </c>
      <c r="J92" s="230">
        <v>10</v>
      </c>
      <c r="K92" s="229" t="s">
        <v>518</v>
      </c>
      <c r="L92" s="229" t="s">
        <v>518</v>
      </c>
      <c r="M92" s="229" t="s">
        <v>518</v>
      </c>
      <c r="N92" s="229" t="s">
        <v>518</v>
      </c>
      <c r="O92" s="229" t="s">
        <v>518</v>
      </c>
      <c r="P92" s="229" t="s">
        <v>518</v>
      </c>
      <c r="Q92" s="243">
        <v>22800</v>
      </c>
      <c r="R92" s="246" t="str">
        <f t="shared" ref="R92" si="12">TRIM(CONCATENATE(IF(D92="","",CONCATENATE(" ",D92," ",D$1)),IF(E92="","",CONCATENATE(" ",E92," ",E$1)),IF(F92="","",CONCATENATE(" ",F92," ",F$1)),IF(G92="","",CONCATENATE(" ",G92," ",G$1)),IF(H92="","",CONCATENATE(" ",H92," ",H$1)),IF(I92="","",CONCATENATE(" ",I92," ",I$1)),IF(K92="","",CONCATENATE(" ",K92," ",K$1)),IF(L92="","",CONCATENATE(" ",L92," ",L$1)),IF(M92="","",CONCATENATE(" ",M92," ",M$1)),IF(N92="","",CONCATENATE(" ",N92," ",N$1)),IF(O92="","",CONCATENATE(" ",O92," ",O$1)),IF(P92="","",CONCATENATE(" ",P92," ",P$1))))</f>
        <v>50 TO 18 PC</v>
      </c>
      <c r="S92" s="249">
        <f>ROW()</f>
        <v>92</v>
      </c>
    </row>
    <row r="93" spans="1:19" ht="15.75" x14ac:dyDescent="0.25">
      <c r="A93" s="259"/>
      <c r="B93" s="218" t="s">
        <v>380</v>
      </c>
      <c r="C93" s="219" t="s">
        <v>263</v>
      </c>
      <c r="D93" s="235">
        <v>100</v>
      </c>
      <c r="E93" s="229">
        <v>35</v>
      </c>
      <c r="F93" s="229" t="s">
        <v>518</v>
      </c>
      <c r="G93" s="229" t="s">
        <v>518</v>
      </c>
      <c r="H93" s="229" t="s">
        <v>518</v>
      </c>
      <c r="I93" s="229" t="s">
        <v>518</v>
      </c>
      <c r="J93" s="230">
        <v>15</v>
      </c>
      <c r="K93" s="229" t="s">
        <v>518</v>
      </c>
      <c r="L93" s="229" t="s">
        <v>518</v>
      </c>
      <c r="M93" s="229" t="s">
        <v>518</v>
      </c>
      <c r="N93" s="229" t="s">
        <v>518</v>
      </c>
      <c r="O93" s="229" t="s">
        <v>518</v>
      </c>
      <c r="P93" s="229" t="s">
        <v>518</v>
      </c>
      <c r="Q93" s="243">
        <v>38200</v>
      </c>
      <c r="R93" s="246" t="str">
        <f t="shared" si="9"/>
        <v>100 TO 35 PC</v>
      </c>
      <c r="S93" s="249">
        <f>ROW()</f>
        <v>93</v>
      </c>
    </row>
    <row r="94" spans="1:19" ht="15.75" x14ac:dyDescent="0.25">
      <c r="A94" s="259"/>
      <c r="B94" s="218" t="s">
        <v>303</v>
      </c>
      <c r="C94" s="219" t="s">
        <v>277</v>
      </c>
      <c r="D94" s="235">
        <v>50</v>
      </c>
      <c r="E94" s="229">
        <v>18</v>
      </c>
      <c r="F94" s="229" t="s">
        <v>518</v>
      </c>
      <c r="G94" s="229" t="s">
        <v>518</v>
      </c>
      <c r="H94" s="229" t="s">
        <v>518</v>
      </c>
      <c r="I94" s="229" t="s">
        <v>518</v>
      </c>
      <c r="J94" s="230">
        <v>20</v>
      </c>
      <c r="K94" s="229" t="s">
        <v>518</v>
      </c>
      <c r="L94" s="229" t="s">
        <v>518</v>
      </c>
      <c r="M94" s="229" t="s">
        <v>518</v>
      </c>
      <c r="N94" s="229" t="s">
        <v>518</v>
      </c>
      <c r="O94" s="230" t="s">
        <v>518</v>
      </c>
      <c r="P94" s="229" t="s">
        <v>518</v>
      </c>
      <c r="Q94" s="243">
        <v>48100</v>
      </c>
      <c r="R94" s="246" t="str">
        <f t="shared" si="9"/>
        <v>50 TO 18 PC</v>
      </c>
      <c r="S94" s="249">
        <f>ROW()</f>
        <v>94</v>
      </c>
    </row>
    <row r="95" spans="1:19" ht="15.75" x14ac:dyDescent="0.25">
      <c r="A95" s="259"/>
      <c r="B95" s="218" t="s">
        <v>459</v>
      </c>
      <c r="C95" s="219" t="s">
        <v>458</v>
      </c>
      <c r="D95" s="235">
        <v>100</v>
      </c>
      <c r="E95" s="229">
        <v>35</v>
      </c>
      <c r="F95" s="229" t="s">
        <v>518</v>
      </c>
      <c r="G95" s="229" t="s">
        <v>518</v>
      </c>
      <c r="H95" s="229" t="s">
        <v>518</v>
      </c>
      <c r="I95" s="229" t="s">
        <v>518</v>
      </c>
      <c r="J95" s="230">
        <v>15</v>
      </c>
      <c r="K95" s="229" t="s">
        <v>518</v>
      </c>
      <c r="L95" s="229" t="s">
        <v>518</v>
      </c>
      <c r="M95" s="229" t="s">
        <v>518</v>
      </c>
      <c r="N95" s="229" t="s">
        <v>518</v>
      </c>
      <c r="O95" s="230" t="s">
        <v>518</v>
      </c>
      <c r="P95" s="229" t="s">
        <v>518</v>
      </c>
      <c r="Q95" s="243">
        <v>38200</v>
      </c>
      <c r="R95" s="246" t="str">
        <f t="shared" ref="R95" si="13">TRIM(CONCATENATE(IF(D95="","",CONCATENATE(" ",D95," ",D$1)),IF(E95="","",CONCATENATE(" ",E95," ",E$1)),IF(F95="","",CONCATENATE(" ",F95," ",F$1)),IF(G95="","",CONCATENATE(" ",G95," ",G$1)),IF(H95="","",CONCATENATE(" ",H95," ",H$1)),IF(I95="","",CONCATENATE(" ",I95," ",I$1)),IF(K95="","",CONCATENATE(" ",K95," ",K$1)),IF(L95="","",CONCATENATE(" ",L95," ",L$1)),IF(M95="","",CONCATENATE(" ",M95," ",M$1)),IF(N95="","",CONCATENATE(" ",N95," ",N$1)),IF(O95="","",CONCATENATE(" ",O95," ",O$1)),IF(P95="","",CONCATENATE(" ",P95," ",P$1))))</f>
        <v>100 TO 35 PC</v>
      </c>
      <c r="S95" s="249">
        <f>ROW()</f>
        <v>95</v>
      </c>
    </row>
    <row r="96" spans="1:19" ht="15.75" x14ac:dyDescent="0.25">
      <c r="A96" s="259"/>
      <c r="B96" s="250" t="s">
        <v>478</v>
      </c>
      <c r="C96" s="251" t="s">
        <v>458</v>
      </c>
      <c r="D96" s="252">
        <v>100</v>
      </c>
      <c r="E96" s="253">
        <v>35</v>
      </c>
      <c r="F96" s="253" t="s">
        <v>518</v>
      </c>
      <c r="G96" s="253" t="s">
        <v>518</v>
      </c>
      <c r="H96" s="253" t="s">
        <v>518</v>
      </c>
      <c r="I96" s="253" t="s">
        <v>518</v>
      </c>
      <c r="J96" s="254">
        <v>15</v>
      </c>
      <c r="K96" s="253" t="s">
        <v>518</v>
      </c>
      <c r="L96" s="253" t="s">
        <v>518</v>
      </c>
      <c r="M96" s="253" t="s">
        <v>518</v>
      </c>
      <c r="N96" s="253" t="s">
        <v>518</v>
      </c>
      <c r="O96" s="254" t="s">
        <v>518</v>
      </c>
      <c r="P96" s="253" t="s">
        <v>518</v>
      </c>
      <c r="Q96" s="255">
        <v>38200</v>
      </c>
      <c r="R96" s="246" t="str">
        <f t="shared" ref="R96" si="14">TRIM(CONCATENATE(IF(D96="","",CONCATENATE(" ",D96," ",D$1)),IF(E96="","",CONCATENATE(" ",E96," ",E$1)),IF(F96="","",CONCATENATE(" ",F96," ",F$1)),IF(G96="","",CONCATENATE(" ",G96," ",G$1)),IF(H96="","",CONCATENATE(" ",H96," ",H$1)),IF(I96="","",CONCATENATE(" ",I96," ",I$1)),IF(K96="","",CONCATENATE(" ",K96," ",K$1)),IF(L96="","",CONCATENATE(" ",L96," ",L$1)),IF(M96="","",CONCATENATE(" ",M96," ",M$1)),IF(N96="","",CONCATENATE(" ",N96," ",N$1)),IF(O96="","",CONCATENATE(" ",O96," ",O$1)),IF(P96="","",CONCATENATE(" ",P96," ",P$1))))</f>
        <v>100 TO 35 PC</v>
      </c>
      <c r="S96" s="249">
        <f>ROW()</f>
        <v>96</v>
      </c>
    </row>
    <row r="97" spans="1:19" ht="15.75" x14ac:dyDescent="0.25">
      <c r="A97" s="259"/>
      <c r="B97" s="218" t="s">
        <v>474</v>
      </c>
      <c r="C97" s="219" t="s">
        <v>458</v>
      </c>
      <c r="D97" s="238">
        <v>100</v>
      </c>
      <c r="E97" s="229">
        <v>35</v>
      </c>
      <c r="F97" s="229" t="s">
        <v>518</v>
      </c>
      <c r="G97" s="229" t="s">
        <v>518</v>
      </c>
      <c r="H97" s="229" t="s">
        <v>518</v>
      </c>
      <c r="I97" s="229" t="s">
        <v>518</v>
      </c>
      <c r="J97" s="230">
        <v>50</v>
      </c>
      <c r="K97" s="229" t="s">
        <v>518</v>
      </c>
      <c r="L97" s="229" t="s">
        <v>518</v>
      </c>
      <c r="M97" s="229" t="s">
        <v>518</v>
      </c>
      <c r="N97" s="229" t="s">
        <v>518</v>
      </c>
      <c r="O97" s="229" t="s">
        <v>518</v>
      </c>
      <c r="P97" s="229" t="s">
        <v>518</v>
      </c>
      <c r="Q97" s="243">
        <v>115750</v>
      </c>
      <c r="R97" s="246" t="str">
        <f t="shared" si="9"/>
        <v>100 TO 35 PC</v>
      </c>
      <c r="S97" s="249">
        <f>ROW()</f>
        <v>97</v>
      </c>
    </row>
    <row r="98" spans="1:19" ht="15.75" x14ac:dyDescent="0.25">
      <c r="A98" s="259"/>
      <c r="B98" s="218" t="s">
        <v>399</v>
      </c>
      <c r="C98" s="219" t="s">
        <v>263</v>
      </c>
      <c r="D98" s="238">
        <v>100</v>
      </c>
      <c r="E98" s="229">
        <v>35</v>
      </c>
      <c r="F98" s="229" t="s">
        <v>518</v>
      </c>
      <c r="G98" s="229" t="s">
        <v>518</v>
      </c>
      <c r="H98" s="229" t="s">
        <v>518</v>
      </c>
      <c r="I98" s="229" t="s">
        <v>518</v>
      </c>
      <c r="J98" s="230">
        <v>40</v>
      </c>
      <c r="K98" s="229" t="s">
        <v>518</v>
      </c>
      <c r="L98" s="229" t="s">
        <v>518</v>
      </c>
      <c r="M98" s="229" t="s">
        <v>518</v>
      </c>
      <c r="N98" s="229" t="s">
        <v>518</v>
      </c>
      <c r="O98" s="229" t="s">
        <v>518</v>
      </c>
      <c r="P98" s="229" t="s">
        <v>518</v>
      </c>
      <c r="Q98" s="243">
        <v>93750</v>
      </c>
      <c r="R98" s="246" t="str">
        <f t="shared" si="9"/>
        <v>100 TO 35 PC</v>
      </c>
      <c r="S98" s="249">
        <f>ROW()</f>
        <v>98</v>
      </c>
    </row>
    <row r="99" spans="1:19" ht="15.75" x14ac:dyDescent="0.25">
      <c r="A99" s="259"/>
      <c r="B99" s="218" t="s">
        <v>357</v>
      </c>
      <c r="C99" s="219" t="s">
        <v>317</v>
      </c>
      <c r="D99" s="238">
        <v>100</v>
      </c>
      <c r="E99" s="229">
        <v>20</v>
      </c>
      <c r="F99" s="229" t="s">
        <v>518</v>
      </c>
      <c r="G99" s="229" t="s">
        <v>518</v>
      </c>
      <c r="H99" s="229" t="s">
        <v>518</v>
      </c>
      <c r="I99" s="229" t="s">
        <v>518</v>
      </c>
      <c r="J99" s="230">
        <v>50</v>
      </c>
      <c r="K99" s="229" t="s">
        <v>518</v>
      </c>
      <c r="L99" s="229" t="s">
        <v>518</v>
      </c>
      <c r="M99" s="229" t="s">
        <v>518</v>
      </c>
      <c r="N99" s="229" t="s">
        <v>518</v>
      </c>
      <c r="O99" s="229" t="s">
        <v>518</v>
      </c>
      <c r="P99" s="229" t="s">
        <v>518</v>
      </c>
      <c r="Q99" s="243">
        <v>115750</v>
      </c>
      <c r="R99" s="246" t="str">
        <f t="shared" si="9"/>
        <v>100 TO 20 PC</v>
      </c>
      <c r="S99" s="249">
        <f>ROW()</f>
        <v>99</v>
      </c>
    </row>
    <row r="100" spans="1:19" ht="15.75" x14ac:dyDescent="0.25">
      <c r="A100" s="259"/>
      <c r="B100" s="218" t="s">
        <v>383</v>
      </c>
      <c r="C100" s="219" t="s">
        <v>263</v>
      </c>
      <c r="D100" s="238">
        <v>100</v>
      </c>
      <c r="E100" s="229">
        <v>20</v>
      </c>
      <c r="F100" s="229" t="s">
        <v>518</v>
      </c>
      <c r="G100" s="229" t="s">
        <v>518</v>
      </c>
      <c r="H100" s="229" t="s">
        <v>518</v>
      </c>
      <c r="I100" s="229" t="s">
        <v>518</v>
      </c>
      <c r="J100" s="230">
        <v>15</v>
      </c>
      <c r="K100" s="229" t="s">
        <v>518</v>
      </c>
      <c r="L100" s="229" t="s">
        <v>518</v>
      </c>
      <c r="M100" s="229" t="s">
        <v>518</v>
      </c>
      <c r="N100" s="229" t="s">
        <v>518</v>
      </c>
      <c r="O100" s="229" t="s">
        <v>518</v>
      </c>
      <c r="P100" s="229" t="s">
        <v>518</v>
      </c>
      <c r="Q100" s="243">
        <v>38200</v>
      </c>
      <c r="R100" s="246" t="str">
        <f t="shared" si="9"/>
        <v>100 TO 20 PC</v>
      </c>
      <c r="S100" s="249">
        <f>ROW()</f>
        <v>100</v>
      </c>
    </row>
    <row r="101" spans="1:19" ht="15.75" x14ac:dyDescent="0.25">
      <c r="A101" s="259"/>
      <c r="B101" s="218" t="s">
        <v>306</v>
      </c>
      <c r="C101" s="219" t="s">
        <v>277</v>
      </c>
      <c r="D101" s="235">
        <v>50</v>
      </c>
      <c r="E101" s="229">
        <v>18</v>
      </c>
      <c r="F101" s="229" t="s">
        <v>518</v>
      </c>
      <c r="G101" s="230" t="s">
        <v>518</v>
      </c>
      <c r="H101" s="229" t="s">
        <v>518</v>
      </c>
      <c r="I101" s="229" t="s">
        <v>518</v>
      </c>
      <c r="J101" s="230">
        <v>15</v>
      </c>
      <c r="K101" s="229" t="s">
        <v>518</v>
      </c>
      <c r="L101" s="230" t="s">
        <v>518</v>
      </c>
      <c r="M101" s="229" t="s">
        <v>518</v>
      </c>
      <c r="N101" s="229" t="s">
        <v>518</v>
      </c>
      <c r="O101" s="229" t="s">
        <v>518</v>
      </c>
      <c r="P101" s="229" t="s">
        <v>518</v>
      </c>
      <c r="Q101" s="243">
        <v>38200</v>
      </c>
      <c r="R101" s="246" t="str">
        <f t="shared" si="9"/>
        <v>50 TO 18 PC</v>
      </c>
      <c r="S101" s="249">
        <f>ROW()</f>
        <v>101</v>
      </c>
    </row>
    <row r="102" spans="1:19" ht="15.75" x14ac:dyDescent="0.25">
      <c r="A102" s="259"/>
      <c r="B102" s="218" t="s">
        <v>327</v>
      </c>
      <c r="C102" s="219" t="s">
        <v>317</v>
      </c>
      <c r="D102" s="235" t="s">
        <v>518</v>
      </c>
      <c r="E102" s="229" t="s">
        <v>518</v>
      </c>
      <c r="F102" s="229" t="s">
        <v>518</v>
      </c>
      <c r="G102" s="230" t="s">
        <v>518</v>
      </c>
      <c r="H102" s="229" t="s">
        <v>518</v>
      </c>
      <c r="I102" s="229" t="s">
        <v>518</v>
      </c>
      <c r="J102" s="230">
        <v>0</v>
      </c>
      <c r="K102" s="229" t="s">
        <v>518</v>
      </c>
      <c r="L102" s="230" t="s">
        <v>518</v>
      </c>
      <c r="M102" s="229" t="s">
        <v>518</v>
      </c>
      <c r="N102" s="229" t="s">
        <v>518</v>
      </c>
      <c r="O102" s="229" t="s">
        <v>518</v>
      </c>
      <c r="P102" s="229" t="s">
        <v>518</v>
      </c>
      <c r="Q102" s="243">
        <v>0</v>
      </c>
      <c r="R102" s="246" t="str">
        <f t="shared" si="9"/>
        <v/>
      </c>
      <c r="S102" s="249">
        <f>ROW()</f>
        <v>102</v>
      </c>
    </row>
    <row r="103" spans="1:19" ht="15.75" x14ac:dyDescent="0.25">
      <c r="A103" s="259"/>
      <c r="B103" s="218" t="s">
        <v>300</v>
      </c>
      <c r="C103" s="219" t="s">
        <v>277</v>
      </c>
      <c r="D103" s="235" t="s">
        <v>518</v>
      </c>
      <c r="E103" s="229" t="s">
        <v>518</v>
      </c>
      <c r="F103" s="229" t="s">
        <v>518</v>
      </c>
      <c r="G103" s="230" t="s">
        <v>518</v>
      </c>
      <c r="H103" s="229" t="s">
        <v>518</v>
      </c>
      <c r="I103" s="229" t="s">
        <v>518</v>
      </c>
      <c r="J103" s="230">
        <v>0</v>
      </c>
      <c r="K103" s="229" t="s">
        <v>518</v>
      </c>
      <c r="L103" s="230" t="s">
        <v>518</v>
      </c>
      <c r="M103" s="229" t="s">
        <v>518</v>
      </c>
      <c r="N103" s="229" t="s">
        <v>518</v>
      </c>
      <c r="O103" s="229" t="s">
        <v>518</v>
      </c>
      <c r="P103" s="229" t="s">
        <v>518</v>
      </c>
      <c r="Q103" s="243">
        <v>0</v>
      </c>
      <c r="R103" s="246" t="str">
        <f t="shared" si="9"/>
        <v/>
      </c>
      <c r="S103" s="249">
        <f>ROW()</f>
        <v>103</v>
      </c>
    </row>
    <row r="104" spans="1:19" ht="15.75" x14ac:dyDescent="0.25">
      <c r="A104" s="259"/>
      <c r="B104" s="218" t="s">
        <v>369</v>
      </c>
      <c r="C104" s="219" t="s">
        <v>263</v>
      </c>
      <c r="D104" s="235" t="s">
        <v>518</v>
      </c>
      <c r="E104" s="229" t="s">
        <v>518</v>
      </c>
      <c r="F104" s="229" t="s">
        <v>518</v>
      </c>
      <c r="G104" s="230" t="s">
        <v>518</v>
      </c>
      <c r="H104" s="229" t="s">
        <v>518</v>
      </c>
      <c r="I104" s="229" t="s">
        <v>518</v>
      </c>
      <c r="J104" s="230">
        <v>0</v>
      </c>
      <c r="K104" s="229" t="s">
        <v>518</v>
      </c>
      <c r="L104" s="230" t="s">
        <v>518</v>
      </c>
      <c r="M104" s="229" t="s">
        <v>518</v>
      </c>
      <c r="N104" s="229" t="s">
        <v>518</v>
      </c>
      <c r="O104" s="229" t="s">
        <v>518</v>
      </c>
      <c r="P104" s="229" t="s">
        <v>518</v>
      </c>
      <c r="Q104" s="243">
        <v>0</v>
      </c>
      <c r="R104" s="246" t="str">
        <f t="shared" si="9"/>
        <v/>
      </c>
      <c r="S104" s="249">
        <f>ROW()</f>
        <v>104</v>
      </c>
    </row>
    <row r="105" spans="1:19" ht="15.75" x14ac:dyDescent="0.25">
      <c r="A105" s="259"/>
      <c r="B105" s="218" t="s">
        <v>488</v>
      </c>
      <c r="C105" s="219" t="s">
        <v>458</v>
      </c>
      <c r="D105" s="236">
        <v>100</v>
      </c>
      <c r="E105" s="229">
        <v>35</v>
      </c>
      <c r="F105" s="229" t="s">
        <v>518</v>
      </c>
      <c r="G105" s="229" t="s">
        <v>518</v>
      </c>
      <c r="H105" s="229" t="s">
        <v>518</v>
      </c>
      <c r="I105" s="229" t="s">
        <v>518</v>
      </c>
      <c r="J105" s="230">
        <v>75</v>
      </c>
      <c r="K105" s="229" t="s">
        <v>518</v>
      </c>
      <c r="L105" s="229" t="s">
        <v>518</v>
      </c>
      <c r="M105" s="229" t="s">
        <v>518</v>
      </c>
      <c r="N105" s="229" t="s">
        <v>518</v>
      </c>
      <c r="O105" s="229" t="s">
        <v>518</v>
      </c>
      <c r="P105" s="229" t="s">
        <v>518</v>
      </c>
      <c r="Q105" s="243">
        <v>164700</v>
      </c>
      <c r="R105" s="246" t="str">
        <f t="shared" si="9"/>
        <v>100 TO 35 PC</v>
      </c>
      <c r="S105" s="249">
        <f>ROW()</f>
        <v>105</v>
      </c>
    </row>
    <row r="106" spans="1:19" ht="15.75" x14ac:dyDescent="0.25">
      <c r="A106" s="259"/>
      <c r="B106" s="218" t="s">
        <v>529</v>
      </c>
      <c r="C106" s="219" t="s">
        <v>277</v>
      </c>
      <c r="D106" s="236">
        <v>50</v>
      </c>
      <c r="E106" s="229">
        <v>18</v>
      </c>
      <c r="F106" s="229" t="s">
        <v>518</v>
      </c>
      <c r="G106" s="229" t="s">
        <v>518</v>
      </c>
      <c r="H106" s="229" t="s">
        <v>518</v>
      </c>
      <c r="I106" s="229" t="s">
        <v>518</v>
      </c>
      <c r="J106" s="230">
        <v>15</v>
      </c>
      <c r="K106" s="229" t="s">
        <v>518</v>
      </c>
      <c r="L106" s="229" t="s">
        <v>518</v>
      </c>
      <c r="M106" s="229" t="s">
        <v>518</v>
      </c>
      <c r="N106" s="229" t="s">
        <v>518</v>
      </c>
      <c r="O106" s="229" t="s">
        <v>518</v>
      </c>
      <c r="P106" s="229" t="s">
        <v>518</v>
      </c>
      <c r="Q106" s="243">
        <v>38200</v>
      </c>
      <c r="R106" s="246" t="str">
        <f t="shared" ref="R106" si="15">TRIM(CONCATENATE(IF(D106="","",CONCATENATE(" ",D106," ",D$1)),IF(E106="","",CONCATENATE(" ",E106," ",E$1)),IF(F106="","",CONCATENATE(" ",F106," ",F$1)),IF(G106="","",CONCATENATE(" ",G106," ",G$1)),IF(H106="","",CONCATENATE(" ",H106," ",H$1)),IF(I106="","",CONCATENATE(" ",I106," ",I$1)),IF(K106="","",CONCATENATE(" ",K106," ",K$1)),IF(L106="","",CONCATENATE(" ",L106," ",L$1)),IF(M106="","",CONCATENATE(" ",M106," ",M$1)),IF(N106="","",CONCATENATE(" ",N106," ",N$1)),IF(O106="","",CONCATENATE(" ",O106," ",O$1)),IF(P106="","",CONCATENATE(" ",P106," ",P$1))))</f>
        <v>50 TO 18 PC</v>
      </c>
      <c r="S106" s="249">
        <f>ROW()</f>
        <v>106</v>
      </c>
    </row>
    <row r="107" spans="1:19" ht="15.75" x14ac:dyDescent="0.25">
      <c r="A107" s="259"/>
      <c r="B107" s="218" t="s">
        <v>448</v>
      </c>
      <c r="C107" s="219" t="s">
        <v>259</v>
      </c>
      <c r="D107" s="236">
        <v>100</v>
      </c>
      <c r="E107" s="229">
        <v>35</v>
      </c>
      <c r="F107" s="229" t="s">
        <v>518</v>
      </c>
      <c r="G107" s="229" t="s">
        <v>518</v>
      </c>
      <c r="H107" s="229" t="s">
        <v>518</v>
      </c>
      <c r="I107" s="229" t="s">
        <v>518</v>
      </c>
      <c r="J107" s="230">
        <v>80</v>
      </c>
      <c r="K107" s="229" t="s">
        <v>518</v>
      </c>
      <c r="L107" s="229" t="s">
        <v>518</v>
      </c>
      <c r="M107" s="229" t="s">
        <v>518</v>
      </c>
      <c r="N107" s="229" t="s">
        <v>518</v>
      </c>
      <c r="O107" s="229" t="s">
        <v>518</v>
      </c>
      <c r="P107" s="229" t="s">
        <v>518</v>
      </c>
      <c r="Q107" s="243">
        <v>164700</v>
      </c>
      <c r="R107" s="246" t="str">
        <f t="shared" si="9"/>
        <v>100 TO 35 PC</v>
      </c>
      <c r="S107" s="249">
        <f>ROW()</f>
        <v>107</v>
      </c>
    </row>
    <row r="108" spans="1:19" ht="15.75" x14ac:dyDescent="0.25">
      <c r="A108" s="261"/>
      <c r="B108" s="218" t="s">
        <v>325</v>
      </c>
      <c r="C108" s="219" t="s">
        <v>317</v>
      </c>
      <c r="D108" s="235">
        <v>100</v>
      </c>
      <c r="E108" s="229">
        <v>20</v>
      </c>
      <c r="F108" s="229" t="s">
        <v>518</v>
      </c>
      <c r="G108" s="229" t="s">
        <v>518</v>
      </c>
      <c r="H108" s="229" t="s">
        <v>518</v>
      </c>
      <c r="I108" s="229" t="s">
        <v>518</v>
      </c>
      <c r="J108" s="230">
        <v>10</v>
      </c>
      <c r="K108" s="229" t="s">
        <v>518</v>
      </c>
      <c r="L108" s="229" t="s">
        <v>518</v>
      </c>
      <c r="M108" s="229" t="s">
        <v>518</v>
      </c>
      <c r="N108" s="229" t="s">
        <v>518</v>
      </c>
      <c r="O108" s="230" t="s">
        <v>518</v>
      </c>
      <c r="P108" s="229" t="s">
        <v>518</v>
      </c>
      <c r="Q108" s="243">
        <v>22800</v>
      </c>
      <c r="R108" s="246" t="str">
        <f t="shared" si="9"/>
        <v>100 TO 20 PC</v>
      </c>
      <c r="S108" s="249">
        <f>ROW()</f>
        <v>108</v>
      </c>
    </row>
    <row r="109" spans="1:19" ht="15.75" x14ac:dyDescent="0.25">
      <c r="A109" s="261"/>
      <c r="B109" s="218" t="s">
        <v>1963</v>
      </c>
      <c r="C109" s="219" t="s">
        <v>259</v>
      </c>
      <c r="D109" s="235">
        <v>100</v>
      </c>
      <c r="E109" s="229">
        <v>35</v>
      </c>
      <c r="F109" s="229" t="s">
        <v>518</v>
      </c>
      <c r="G109" s="229" t="s">
        <v>518</v>
      </c>
      <c r="H109" s="229" t="s">
        <v>518</v>
      </c>
      <c r="I109" s="229" t="s">
        <v>518</v>
      </c>
      <c r="J109" s="230">
        <v>80</v>
      </c>
      <c r="K109" s="229" t="s">
        <v>518</v>
      </c>
      <c r="L109" s="229" t="s">
        <v>518</v>
      </c>
      <c r="M109" s="229" t="s">
        <v>518</v>
      </c>
      <c r="N109" s="229" t="s">
        <v>518</v>
      </c>
      <c r="O109" s="230" t="s">
        <v>518</v>
      </c>
      <c r="P109" s="229" t="s">
        <v>518</v>
      </c>
      <c r="Q109" s="243">
        <v>164700</v>
      </c>
      <c r="R109" s="246" t="str">
        <f t="shared" ref="R109" si="16">TRIM(CONCATENATE(IF(D109="","",CONCATENATE(" ",D109," ",D$1)),IF(E109="","",CONCATENATE(" ",E109," ",E$1)),IF(F109="","",CONCATENATE(" ",F109," ",F$1)),IF(G109="","",CONCATENATE(" ",G109," ",G$1)),IF(H109="","",CONCATENATE(" ",H109," ",H$1)),IF(I109="","",CONCATENATE(" ",I109," ",I$1)),IF(K109="","",CONCATENATE(" ",K109," ",K$1)),IF(L109="","",CONCATENATE(" ",L109," ",L$1)),IF(M109="","",CONCATENATE(" ",M109," ",M$1)),IF(N109="","",CONCATENATE(" ",N109," ",N$1)),IF(O109="","",CONCATENATE(" ",O109," ",O$1)),IF(P109="","",CONCATENATE(" ",P109," ",P$1))))</f>
        <v>100 TO 35 PC</v>
      </c>
      <c r="S109" s="249">
        <f>ROW()</f>
        <v>109</v>
      </c>
    </row>
    <row r="110" spans="1:19" ht="15.75" x14ac:dyDescent="0.25">
      <c r="A110" s="259"/>
      <c r="B110" s="218" t="s">
        <v>426</v>
      </c>
      <c r="C110" s="219" t="s">
        <v>259</v>
      </c>
      <c r="D110" s="235">
        <v>100</v>
      </c>
      <c r="E110" s="229">
        <v>35</v>
      </c>
      <c r="F110" s="229" t="s">
        <v>518</v>
      </c>
      <c r="G110" s="229" t="s">
        <v>518</v>
      </c>
      <c r="H110" s="229" t="s">
        <v>518</v>
      </c>
      <c r="I110" s="229" t="s">
        <v>518</v>
      </c>
      <c r="J110" s="230">
        <v>20</v>
      </c>
      <c r="K110" s="229" t="s">
        <v>518</v>
      </c>
      <c r="L110" s="229" t="s">
        <v>518</v>
      </c>
      <c r="M110" s="229" t="s">
        <v>518</v>
      </c>
      <c r="N110" s="229" t="s">
        <v>518</v>
      </c>
      <c r="O110" s="229" t="s">
        <v>518</v>
      </c>
      <c r="P110" s="229" t="s">
        <v>518</v>
      </c>
      <c r="Q110" s="243">
        <v>49750</v>
      </c>
      <c r="R110" s="246" t="str">
        <f t="shared" si="9"/>
        <v>100 TO 35 PC</v>
      </c>
      <c r="S110" s="249">
        <f>ROW()</f>
        <v>110</v>
      </c>
    </row>
    <row r="111" spans="1:19" ht="15.75" x14ac:dyDescent="0.25">
      <c r="A111" s="259"/>
      <c r="B111" s="218" t="s">
        <v>352</v>
      </c>
      <c r="C111" s="219" t="s">
        <v>317</v>
      </c>
      <c r="D111" s="235">
        <v>100</v>
      </c>
      <c r="E111" s="229">
        <v>20</v>
      </c>
      <c r="F111" s="229" t="s">
        <v>518</v>
      </c>
      <c r="G111" s="229" t="s">
        <v>518</v>
      </c>
      <c r="H111" s="229" t="s">
        <v>518</v>
      </c>
      <c r="I111" s="229" t="s">
        <v>518</v>
      </c>
      <c r="J111" s="230">
        <v>25</v>
      </c>
      <c r="K111" s="229" t="s">
        <v>518</v>
      </c>
      <c r="L111" s="229" t="s">
        <v>518</v>
      </c>
      <c r="M111" s="229" t="s">
        <v>518</v>
      </c>
      <c r="N111" s="229" t="s">
        <v>518</v>
      </c>
      <c r="O111" s="229" t="s">
        <v>518</v>
      </c>
      <c r="P111" s="229" t="s">
        <v>518</v>
      </c>
      <c r="Q111" s="243">
        <v>61300</v>
      </c>
      <c r="R111" s="246" t="str">
        <f t="shared" si="9"/>
        <v>100 TO 20 PC</v>
      </c>
      <c r="S111" s="249">
        <f>ROW()</f>
        <v>111</v>
      </c>
    </row>
    <row r="112" spans="1:19" ht="15.75" x14ac:dyDescent="0.25">
      <c r="A112" s="259"/>
      <c r="B112" s="218" t="s">
        <v>339</v>
      </c>
      <c r="C112" s="219" t="s">
        <v>317</v>
      </c>
      <c r="D112" s="235">
        <v>100</v>
      </c>
      <c r="E112" s="229">
        <v>20</v>
      </c>
      <c r="F112" s="229" t="s">
        <v>518</v>
      </c>
      <c r="G112" s="229" t="s">
        <v>518</v>
      </c>
      <c r="H112" s="229" t="s">
        <v>518</v>
      </c>
      <c r="I112" s="230" t="s">
        <v>518</v>
      </c>
      <c r="J112" s="230">
        <v>15</v>
      </c>
      <c r="K112" s="229" t="s">
        <v>518</v>
      </c>
      <c r="L112" s="229" t="s">
        <v>518</v>
      </c>
      <c r="M112" s="229" t="s">
        <v>518</v>
      </c>
      <c r="N112" s="229" t="s">
        <v>518</v>
      </c>
      <c r="O112" s="229" t="s">
        <v>518</v>
      </c>
      <c r="P112" s="229" t="s">
        <v>518</v>
      </c>
      <c r="Q112" s="243">
        <v>34350</v>
      </c>
      <c r="R112" s="246" t="str">
        <f t="shared" si="9"/>
        <v>100 TO 20 PC</v>
      </c>
      <c r="S112" s="249">
        <f>ROW()</f>
        <v>112</v>
      </c>
    </row>
    <row r="113" spans="1:19" ht="15.75" x14ac:dyDescent="0.25">
      <c r="A113" s="259"/>
      <c r="B113" s="218" t="s">
        <v>451</v>
      </c>
      <c r="C113" s="219" t="s">
        <v>259</v>
      </c>
      <c r="D113" s="235">
        <v>100</v>
      </c>
      <c r="E113" s="229">
        <v>35</v>
      </c>
      <c r="F113" s="229" t="s">
        <v>518</v>
      </c>
      <c r="G113" s="229" t="s">
        <v>518</v>
      </c>
      <c r="H113" s="229" t="s">
        <v>518</v>
      </c>
      <c r="I113" s="229" t="s">
        <v>518</v>
      </c>
      <c r="J113" s="230">
        <v>80</v>
      </c>
      <c r="K113" s="229" t="s">
        <v>518</v>
      </c>
      <c r="L113" s="229" t="s">
        <v>518</v>
      </c>
      <c r="M113" s="229" t="s">
        <v>518</v>
      </c>
      <c r="N113" s="229" t="s">
        <v>518</v>
      </c>
      <c r="O113" s="229" t="s">
        <v>518</v>
      </c>
      <c r="P113" s="229" t="s">
        <v>518</v>
      </c>
      <c r="Q113" s="243">
        <v>164700</v>
      </c>
      <c r="R113" s="246" t="str">
        <f t="shared" si="9"/>
        <v>100 TO 35 PC</v>
      </c>
      <c r="S113" s="249">
        <f>ROW()</f>
        <v>113</v>
      </c>
    </row>
    <row r="114" spans="1:19" ht="15.75" x14ac:dyDescent="0.25">
      <c r="A114" s="259"/>
      <c r="B114" s="218" t="s">
        <v>484</v>
      </c>
      <c r="C114" s="219" t="s">
        <v>458</v>
      </c>
      <c r="D114" s="235">
        <v>100</v>
      </c>
      <c r="E114" s="229">
        <v>35</v>
      </c>
      <c r="F114" s="229" t="s">
        <v>518</v>
      </c>
      <c r="G114" s="229" t="s">
        <v>518</v>
      </c>
      <c r="H114" s="229" t="s">
        <v>518</v>
      </c>
      <c r="I114" s="229" t="s">
        <v>518</v>
      </c>
      <c r="J114" s="230">
        <v>75</v>
      </c>
      <c r="K114" s="229" t="s">
        <v>518</v>
      </c>
      <c r="L114" s="229" t="s">
        <v>518</v>
      </c>
      <c r="M114" s="229" t="s">
        <v>518</v>
      </c>
      <c r="N114" s="229" t="s">
        <v>518</v>
      </c>
      <c r="O114" s="229" t="s">
        <v>518</v>
      </c>
      <c r="P114" s="229" t="s">
        <v>518</v>
      </c>
      <c r="Q114" s="243">
        <v>164700</v>
      </c>
      <c r="R114" s="246" t="str">
        <f t="shared" si="9"/>
        <v>100 TO 35 PC</v>
      </c>
      <c r="S114" s="249">
        <f>ROW()</f>
        <v>114</v>
      </c>
    </row>
    <row r="115" spans="1:19" ht="15.75" x14ac:dyDescent="0.25">
      <c r="A115" s="259"/>
      <c r="B115" s="218" t="s">
        <v>286</v>
      </c>
      <c r="C115" s="219" t="s">
        <v>277</v>
      </c>
      <c r="D115" s="235">
        <v>50</v>
      </c>
      <c r="E115" s="229">
        <v>18</v>
      </c>
      <c r="F115" s="229" t="s">
        <v>518</v>
      </c>
      <c r="G115" s="229" t="s">
        <v>518</v>
      </c>
      <c r="H115" s="229" t="s">
        <v>518</v>
      </c>
      <c r="I115" s="229" t="s">
        <v>518</v>
      </c>
      <c r="J115" s="230">
        <v>5</v>
      </c>
      <c r="K115" s="229" t="s">
        <v>518</v>
      </c>
      <c r="L115" s="229" t="s">
        <v>518</v>
      </c>
      <c r="M115" s="229" t="s">
        <v>518</v>
      </c>
      <c r="N115" s="229" t="s">
        <v>518</v>
      </c>
      <c r="O115" s="229" t="s">
        <v>518</v>
      </c>
      <c r="P115" s="229" t="s">
        <v>518</v>
      </c>
      <c r="Q115" s="243">
        <v>12900</v>
      </c>
      <c r="R115" s="246" t="str">
        <f t="shared" si="9"/>
        <v>50 TO 18 PC</v>
      </c>
      <c r="S115" s="249">
        <f>ROW()</f>
        <v>115</v>
      </c>
    </row>
    <row r="116" spans="1:19" ht="15.75" x14ac:dyDescent="0.25">
      <c r="A116" s="259"/>
      <c r="B116" s="218" t="s">
        <v>397</v>
      </c>
      <c r="C116" s="219" t="s">
        <v>263</v>
      </c>
      <c r="D116" s="235">
        <v>100</v>
      </c>
      <c r="E116" s="229">
        <v>35</v>
      </c>
      <c r="F116" s="229" t="s">
        <v>518</v>
      </c>
      <c r="G116" s="229" t="s">
        <v>518</v>
      </c>
      <c r="H116" s="229" t="s">
        <v>518</v>
      </c>
      <c r="I116" s="229" t="s">
        <v>518</v>
      </c>
      <c r="J116" s="230">
        <v>40</v>
      </c>
      <c r="K116" s="229" t="s">
        <v>518</v>
      </c>
      <c r="L116" s="229" t="s">
        <v>518</v>
      </c>
      <c r="M116" s="229" t="s">
        <v>518</v>
      </c>
      <c r="N116" s="229" t="s">
        <v>518</v>
      </c>
      <c r="O116" s="229" t="s">
        <v>518</v>
      </c>
      <c r="P116" s="229" t="s">
        <v>518</v>
      </c>
      <c r="Q116" s="243">
        <v>93750</v>
      </c>
      <c r="R116" s="246" t="str">
        <f t="shared" si="9"/>
        <v>100 TO 35 PC</v>
      </c>
      <c r="S116" s="249">
        <f>ROW()</f>
        <v>116</v>
      </c>
    </row>
    <row r="117" spans="1:19" ht="15.75" x14ac:dyDescent="0.25">
      <c r="A117" s="259"/>
      <c r="B117" s="218" t="s">
        <v>466</v>
      </c>
      <c r="C117" s="219" t="s">
        <v>458</v>
      </c>
      <c r="D117" s="235">
        <v>100</v>
      </c>
      <c r="E117" s="229">
        <v>35</v>
      </c>
      <c r="F117" s="229" t="s">
        <v>518</v>
      </c>
      <c r="G117" s="230" t="s">
        <v>518</v>
      </c>
      <c r="H117" s="229" t="s">
        <v>518</v>
      </c>
      <c r="I117" s="229" t="s">
        <v>518</v>
      </c>
      <c r="J117" s="230">
        <v>30</v>
      </c>
      <c r="K117" s="229" t="s">
        <v>518</v>
      </c>
      <c r="L117" s="230" t="s">
        <v>518</v>
      </c>
      <c r="M117" s="229" t="s">
        <v>518</v>
      </c>
      <c r="N117" s="229" t="s">
        <v>518</v>
      </c>
      <c r="O117" s="229" t="s">
        <v>518</v>
      </c>
      <c r="P117" s="229" t="s">
        <v>518</v>
      </c>
      <c r="Q117" s="243">
        <v>69000</v>
      </c>
      <c r="R117" s="246" t="str">
        <f t="shared" si="9"/>
        <v>100 TO 35 PC</v>
      </c>
      <c r="S117" s="249">
        <f>ROW()</f>
        <v>117</v>
      </c>
    </row>
    <row r="118" spans="1:19" ht="15.75" x14ac:dyDescent="0.25">
      <c r="A118" s="259"/>
      <c r="B118" s="218" t="s">
        <v>477</v>
      </c>
      <c r="C118" s="219" t="s">
        <v>458</v>
      </c>
      <c r="D118" s="235">
        <v>100</v>
      </c>
      <c r="E118" s="229">
        <v>35</v>
      </c>
      <c r="F118" s="229" t="s">
        <v>518</v>
      </c>
      <c r="G118" s="229" t="s">
        <v>518</v>
      </c>
      <c r="H118" s="229" t="s">
        <v>518</v>
      </c>
      <c r="I118" s="229" t="s">
        <v>518</v>
      </c>
      <c r="J118" s="231">
        <v>50</v>
      </c>
      <c r="K118" s="229" t="s">
        <v>518</v>
      </c>
      <c r="L118" s="229" t="s">
        <v>518</v>
      </c>
      <c r="M118" s="229" t="s">
        <v>518</v>
      </c>
      <c r="N118" s="229" t="s">
        <v>518</v>
      </c>
      <c r="O118" s="229" t="s">
        <v>518</v>
      </c>
      <c r="P118" s="230" t="s">
        <v>518</v>
      </c>
      <c r="Q118" s="243">
        <v>115750</v>
      </c>
      <c r="R118" s="246" t="str">
        <f t="shared" si="9"/>
        <v>100 TO 35 PC</v>
      </c>
      <c r="S118" s="249">
        <f>ROW()</f>
        <v>118</v>
      </c>
    </row>
    <row r="119" spans="1:19" ht="15.75" x14ac:dyDescent="0.25">
      <c r="A119" s="259"/>
      <c r="B119" s="218" t="s">
        <v>322</v>
      </c>
      <c r="C119" s="219" t="s">
        <v>317</v>
      </c>
      <c r="D119" s="235">
        <v>100</v>
      </c>
      <c r="E119" s="229">
        <v>20</v>
      </c>
      <c r="F119" s="229" t="s">
        <v>518</v>
      </c>
      <c r="G119" s="229" t="s">
        <v>518</v>
      </c>
      <c r="H119" s="229" t="s">
        <v>518</v>
      </c>
      <c r="I119" s="229" t="s">
        <v>518</v>
      </c>
      <c r="J119" s="231">
        <v>10</v>
      </c>
      <c r="K119" s="229" t="s">
        <v>518</v>
      </c>
      <c r="L119" s="229" t="s">
        <v>518</v>
      </c>
      <c r="M119" s="229" t="s">
        <v>518</v>
      </c>
      <c r="N119" s="229" t="s">
        <v>518</v>
      </c>
      <c r="O119" s="229" t="s">
        <v>518</v>
      </c>
      <c r="P119" s="230" t="s">
        <v>518</v>
      </c>
      <c r="Q119" s="243">
        <v>27750</v>
      </c>
      <c r="R119" s="246" t="str">
        <f t="shared" si="9"/>
        <v>100 TO 20 PC</v>
      </c>
      <c r="S119" s="249">
        <f>ROW()</f>
        <v>119</v>
      </c>
    </row>
    <row r="120" spans="1:19" ht="15.75" x14ac:dyDescent="0.25">
      <c r="A120" s="259"/>
      <c r="B120" s="218" t="s">
        <v>429</v>
      </c>
      <c r="C120" s="219" t="s">
        <v>259</v>
      </c>
      <c r="D120" s="235">
        <v>100</v>
      </c>
      <c r="E120" s="229">
        <v>35</v>
      </c>
      <c r="F120" s="229" t="s">
        <v>518</v>
      </c>
      <c r="G120" s="230" t="s">
        <v>518</v>
      </c>
      <c r="H120" s="229" t="s">
        <v>518</v>
      </c>
      <c r="I120" s="229" t="s">
        <v>518</v>
      </c>
      <c r="J120" s="230">
        <v>20</v>
      </c>
      <c r="K120" s="229" t="s">
        <v>518</v>
      </c>
      <c r="L120" s="230" t="s">
        <v>518</v>
      </c>
      <c r="M120" s="229" t="s">
        <v>518</v>
      </c>
      <c r="N120" s="229" t="s">
        <v>518</v>
      </c>
      <c r="O120" s="229" t="s">
        <v>518</v>
      </c>
      <c r="P120" s="229" t="s">
        <v>518</v>
      </c>
      <c r="Q120" s="243">
        <v>49750</v>
      </c>
      <c r="R120" s="246" t="str">
        <f t="shared" si="9"/>
        <v>100 TO 35 PC</v>
      </c>
      <c r="S120" s="249">
        <f>ROW()</f>
        <v>120</v>
      </c>
    </row>
    <row r="121" spans="1:19" ht="15.75" x14ac:dyDescent="0.25">
      <c r="A121" s="259"/>
      <c r="B121" s="218" t="s">
        <v>442</v>
      </c>
      <c r="C121" s="219" t="s">
        <v>259</v>
      </c>
      <c r="D121" s="235">
        <v>100</v>
      </c>
      <c r="E121" s="229">
        <v>35</v>
      </c>
      <c r="F121" s="229" t="s">
        <v>518</v>
      </c>
      <c r="G121" s="229" t="s">
        <v>518</v>
      </c>
      <c r="H121" s="229" t="s">
        <v>518</v>
      </c>
      <c r="I121" s="229" t="s">
        <v>518</v>
      </c>
      <c r="J121" s="230">
        <v>40</v>
      </c>
      <c r="K121" s="229" t="s">
        <v>518</v>
      </c>
      <c r="L121" s="230" t="s">
        <v>518</v>
      </c>
      <c r="M121" s="229" t="s">
        <v>518</v>
      </c>
      <c r="N121" s="229" t="s">
        <v>518</v>
      </c>
      <c r="O121" s="229" t="s">
        <v>518</v>
      </c>
      <c r="P121" s="229" t="s">
        <v>518</v>
      </c>
      <c r="Q121" s="243">
        <v>93750</v>
      </c>
      <c r="R121" s="246" t="str">
        <f t="shared" si="9"/>
        <v>100 TO 35 PC</v>
      </c>
      <c r="S121" s="249">
        <f>ROW()</f>
        <v>121</v>
      </c>
    </row>
    <row r="122" spans="1:19" ht="15.75" x14ac:dyDescent="0.25">
      <c r="A122" s="259"/>
      <c r="B122" s="218" t="s">
        <v>486</v>
      </c>
      <c r="C122" s="219" t="s">
        <v>458</v>
      </c>
      <c r="D122" s="235">
        <v>100</v>
      </c>
      <c r="E122" s="229">
        <v>35</v>
      </c>
      <c r="F122" s="229" t="s">
        <v>518</v>
      </c>
      <c r="G122" s="229" t="s">
        <v>518</v>
      </c>
      <c r="H122" s="229" t="s">
        <v>518</v>
      </c>
      <c r="I122" s="229" t="s">
        <v>518</v>
      </c>
      <c r="J122" s="230">
        <v>115</v>
      </c>
      <c r="K122" s="229" t="s">
        <v>518</v>
      </c>
      <c r="L122" s="230" t="s">
        <v>518</v>
      </c>
      <c r="M122" s="229" t="s">
        <v>518</v>
      </c>
      <c r="N122" s="229" t="s">
        <v>518</v>
      </c>
      <c r="O122" s="229" t="s">
        <v>518</v>
      </c>
      <c r="P122" s="229" t="s">
        <v>518</v>
      </c>
      <c r="Q122" s="243">
        <v>164700</v>
      </c>
      <c r="R122" s="246" t="str">
        <f t="shared" si="9"/>
        <v>100 TO 35 PC</v>
      </c>
      <c r="S122" s="249">
        <f>ROW()</f>
        <v>122</v>
      </c>
    </row>
    <row r="123" spans="1:19" ht="15.75" x14ac:dyDescent="0.25">
      <c r="A123" s="261"/>
      <c r="B123" s="218" t="s">
        <v>1964</v>
      </c>
      <c r="C123" s="219" t="s">
        <v>458</v>
      </c>
      <c r="D123" s="235">
        <v>100</v>
      </c>
      <c r="E123" s="229">
        <v>35</v>
      </c>
      <c r="F123" s="229" t="s">
        <v>518</v>
      </c>
      <c r="G123" s="229" t="s">
        <v>518</v>
      </c>
      <c r="H123" s="229" t="s">
        <v>518</v>
      </c>
      <c r="I123" s="229" t="s">
        <v>518</v>
      </c>
      <c r="J123" s="230">
        <v>150</v>
      </c>
      <c r="K123" s="229" t="s">
        <v>518</v>
      </c>
      <c r="L123" s="230" t="s">
        <v>518</v>
      </c>
      <c r="M123" s="229" t="s">
        <v>518</v>
      </c>
      <c r="N123" s="229" t="s">
        <v>518</v>
      </c>
      <c r="O123" s="229" t="s">
        <v>518</v>
      </c>
      <c r="P123" s="229" t="s">
        <v>518</v>
      </c>
      <c r="Q123" s="243">
        <v>164700</v>
      </c>
      <c r="R123" s="246" t="str">
        <f t="shared" ref="R123" si="17">TRIM(CONCATENATE(IF(D123="","",CONCATENATE(" ",D123," ",D$1)),IF(E123="","",CONCATENATE(" ",E123," ",E$1)),IF(F123="","",CONCATENATE(" ",F123," ",F$1)),IF(G123="","",CONCATENATE(" ",G123," ",G$1)),IF(H123="","",CONCATENATE(" ",H123," ",H$1)),IF(I123="","",CONCATENATE(" ",I123," ",I$1)),IF(K123="","",CONCATENATE(" ",K123," ",K$1)),IF(L123="","",CONCATENATE(" ",L123," ",L$1)),IF(M123="","",CONCATENATE(" ",M123," ",M$1)),IF(N123="","",CONCATENATE(" ",N123," ",N$1)),IF(O123="","",CONCATENATE(" ",O123," ",O$1)),IF(P123="","",CONCATENATE(" ",P123," ",P$1))))</f>
        <v>100 TO 35 PC</v>
      </c>
      <c r="S123" s="249">
        <f>ROW()</f>
        <v>123</v>
      </c>
    </row>
    <row r="124" spans="1:19" ht="15.75" x14ac:dyDescent="0.25">
      <c r="A124" s="259"/>
      <c r="B124" s="218" t="s">
        <v>360</v>
      </c>
      <c r="C124" s="219" t="s">
        <v>263</v>
      </c>
      <c r="D124" s="235">
        <v>100</v>
      </c>
      <c r="E124" s="229">
        <v>35</v>
      </c>
      <c r="F124" s="229" t="s">
        <v>518</v>
      </c>
      <c r="G124" s="230" t="s">
        <v>518</v>
      </c>
      <c r="H124" s="229" t="s">
        <v>518</v>
      </c>
      <c r="I124" s="229" t="s">
        <v>518</v>
      </c>
      <c r="J124" s="230">
        <v>10</v>
      </c>
      <c r="K124" s="229" t="s">
        <v>518</v>
      </c>
      <c r="L124" s="229" t="s">
        <v>518</v>
      </c>
      <c r="M124" s="229" t="s">
        <v>518</v>
      </c>
      <c r="N124" s="230" t="s">
        <v>518</v>
      </c>
      <c r="O124" s="229" t="s">
        <v>518</v>
      </c>
      <c r="P124" s="229" t="s">
        <v>518</v>
      </c>
      <c r="Q124" s="243">
        <v>21150</v>
      </c>
      <c r="R124" s="246" t="str">
        <f t="shared" si="9"/>
        <v>100 TO 35 PC</v>
      </c>
      <c r="S124" s="249">
        <f>ROW()</f>
        <v>124</v>
      </c>
    </row>
    <row r="125" spans="1:19" ht="15.75" x14ac:dyDescent="0.25">
      <c r="A125" s="259"/>
      <c r="B125" s="218" t="s">
        <v>476</v>
      </c>
      <c r="C125" s="219" t="s">
        <v>458</v>
      </c>
      <c r="D125" s="235">
        <v>100</v>
      </c>
      <c r="E125" s="229">
        <v>35</v>
      </c>
      <c r="F125" s="229" t="s">
        <v>518</v>
      </c>
      <c r="G125" s="230" t="s">
        <v>518</v>
      </c>
      <c r="H125" s="229" t="s">
        <v>518</v>
      </c>
      <c r="I125" s="229" t="s">
        <v>518</v>
      </c>
      <c r="J125" s="230">
        <v>125</v>
      </c>
      <c r="K125" s="229" t="s">
        <v>518</v>
      </c>
      <c r="L125" s="230" t="s">
        <v>518</v>
      </c>
      <c r="M125" s="229" t="s">
        <v>518</v>
      </c>
      <c r="N125" s="229" t="s">
        <v>518</v>
      </c>
      <c r="O125" s="229" t="s">
        <v>518</v>
      </c>
      <c r="P125" s="229" t="s">
        <v>518</v>
      </c>
      <c r="Q125" s="243">
        <v>164700</v>
      </c>
      <c r="R125" s="246" t="str">
        <f t="shared" si="9"/>
        <v>100 TO 35 PC</v>
      </c>
      <c r="S125" s="249">
        <f>ROW()</f>
        <v>125</v>
      </c>
    </row>
    <row r="126" spans="1:19" ht="15.75" x14ac:dyDescent="0.25">
      <c r="A126" s="259"/>
      <c r="B126" s="218" t="s">
        <v>400</v>
      </c>
      <c r="C126" s="219" t="s">
        <v>263</v>
      </c>
      <c r="D126" s="235">
        <v>100</v>
      </c>
      <c r="E126" s="229">
        <v>35</v>
      </c>
      <c r="F126" s="229" t="s">
        <v>518</v>
      </c>
      <c r="G126" s="230" t="s">
        <v>518</v>
      </c>
      <c r="H126" s="229" t="s">
        <v>518</v>
      </c>
      <c r="I126" s="229" t="s">
        <v>518</v>
      </c>
      <c r="J126" s="230">
        <v>40</v>
      </c>
      <c r="K126" s="229" t="s">
        <v>518</v>
      </c>
      <c r="L126" s="230" t="s">
        <v>518</v>
      </c>
      <c r="M126" s="229" t="s">
        <v>518</v>
      </c>
      <c r="N126" s="229" t="s">
        <v>518</v>
      </c>
      <c r="O126" s="229" t="s">
        <v>518</v>
      </c>
      <c r="P126" s="229" t="s">
        <v>518</v>
      </c>
      <c r="Q126" s="243">
        <v>93750</v>
      </c>
      <c r="R126" s="246" t="str">
        <f t="shared" si="9"/>
        <v>100 TO 35 PC</v>
      </c>
      <c r="S126" s="249">
        <f>ROW()</f>
        <v>126</v>
      </c>
    </row>
    <row r="127" spans="1:19" ht="15.75" x14ac:dyDescent="0.25">
      <c r="A127" s="259"/>
      <c r="B127" s="218" t="s">
        <v>375</v>
      </c>
      <c r="C127" s="219" t="s">
        <v>263</v>
      </c>
      <c r="D127" s="235">
        <v>100</v>
      </c>
      <c r="E127" s="229">
        <v>35</v>
      </c>
      <c r="F127" s="229" t="s">
        <v>518</v>
      </c>
      <c r="G127" s="229" t="s">
        <v>518</v>
      </c>
      <c r="H127" s="229" t="s">
        <v>518</v>
      </c>
      <c r="I127" s="229" t="s">
        <v>518</v>
      </c>
      <c r="J127" s="230">
        <v>15</v>
      </c>
      <c r="K127" s="229" t="s">
        <v>518</v>
      </c>
      <c r="L127" s="229" t="s">
        <v>518</v>
      </c>
      <c r="M127" s="229" t="s">
        <v>518</v>
      </c>
      <c r="N127" s="230" t="s">
        <v>518</v>
      </c>
      <c r="O127" s="229" t="s">
        <v>518</v>
      </c>
      <c r="P127" s="229" t="s">
        <v>518</v>
      </c>
      <c r="Q127" s="243">
        <v>38200</v>
      </c>
      <c r="R127" s="246" t="str">
        <f t="shared" si="9"/>
        <v>100 TO 35 PC</v>
      </c>
      <c r="S127" s="249">
        <f>ROW()</f>
        <v>127</v>
      </c>
    </row>
    <row r="128" spans="1:19" ht="15.75" x14ac:dyDescent="0.25">
      <c r="A128" s="259"/>
      <c r="B128" s="218" t="s">
        <v>465</v>
      </c>
      <c r="C128" s="219" t="s">
        <v>458</v>
      </c>
      <c r="D128" s="235">
        <v>100</v>
      </c>
      <c r="E128" s="229">
        <v>35</v>
      </c>
      <c r="F128" s="229" t="s">
        <v>518</v>
      </c>
      <c r="G128" s="229" t="s">
        <v>518</v>
      </c>
      <c r="H128" s="229" t="s">
        <v>518</v>
      </c>
      <c r="I128" s="229" t="s">
        <v>518</v>
      </c>
      <c r="J128" s="230">
        <v>50</v>
      </c>
      <c r="K128" s="229" t="s">
        <v>518</v>
      </c>
      <c r="L128" s="229" t="s">
        <v>518</v>
      </c>
      <c r="M128" s="229" t="s">
        <v>518</v>
      </c>
      <c r="N128" s="229" t="s">
        <v>518</v>
      </c>
      <c r="O128" s="229" t="s">
        <v>518</v>
      </c>
      <c r="P128" s="229" t="s">
        <v>518</v>
      </c>
      <c r="Q128" s="243">
        <v>115750</v>
      </c>
      <c r="R128" s="246" t="str">
        <f t="shared" si="9"/>
        <v>100 TO 35 PC</v>
      </c>
      <c r="S128" s="249">
        <f>ROW()</f>
        <v>128</v>
      </c>
    </row>
    <row r="129" spans="1:19" ht="15.75" x14ac:dyDescent="0.25">
      <c r="A129" s="259"/>
      <c r="B129" s="218" t="s">
        <v>343</v>
      </c>
      <c r="C129" s="219" t="s">
        <v>317</v>
      </c>
      <c r="D129" s="235">
        <v>100</v>
      </c>
      <c r="E129" s="229">
        <v>20</v>
      </c>
      <c r="F129" s="229" t="s">
        <v>518</v>
      </c>
      <c r="G129" s="229" t="s">
        <v>518</v>
      </c>
      <c r="H129" s="229" t="s">
        <v>518</v>
      </c>
      <c r="I129" s="229" t="s">
        <v>518</v>
      </c>
      <c r="J129" s="230">
        <v>15</v>
      </c>
      <c r="K129" s="229" t="s">
        <v>518</v>
      </c>
      <c r="L129" s="229" t="s">
        <v>518</v>
      </c>
      <c r="M129" s="229" t="s">
        <v>518</v>
      </c>
      <c r="N129" s="229" t="s">
        <v>518</v>
      </c>
      <c r="O129" s="229" t="s">
        <v>518</v>
      </c>
      <c r="P129" s="229" t="s">
        <v>518</v>
      </c>
      <c r="Q129" s="243">
        <v>34350</v>
      </c>
      <c r="R129" s="246" t="str">
        <f t="shared" si="9"/>
        <v>100 TO 20 PC</v>
      </c>
      <c r="S129" s="249">
        <f>ROW()</f>
        <v>129</v>
      </c>
    </row>
    <row r="130" spans="1:19" ht="15.75" x14ac:dyDescent="0.25">
      <c r="A130" s="261"/>
      <c r="B130" s="218" t="s">
        <v>1966</v>
      </c>
      <c r="C130" s="219" t="s">
        <v>263</v>
      </c>
      <c r="D130" s="235">
        <v>100</v>
      </c>
      <c r="E130" s="229">
        <v>35</v>
      </c>
      <c r="F130" s="229" t="s">
        <v>518</v>
      </c>
      <c r="G130" s="229" t="s">
        <v>518</v>
      </c>
      <c r="H130" s="229" t="s">
        <v>518</v>
      </c>
      <c r="I130" s="229" t="s">
        <v>518</v>
      </c>
      <c r="J130" s="230">
        <v>50</v>
      </c>
      <c r="K130" s="229" t="s">
        <v>518</v>
      </c>
      <c r="L130" s="229" t="s">
        <v>518</v>
      </c>
      <c r="M130" s="229" t="s">
        <v>518</v>
      </c>
      <c r="N130" s="229" t="s">
        <v>518</v>
      </c>
      <c r="O130" s="229" t="s">
        <v>518</v>
      </c>
      <c r="P130" s="229" t="s">
        <v>518</v>
      </c>
      <c r="Q130" s="243">
        <v>115750</v>
      </c>
      <c r="R130" s="246" t="str">
        <f t="shared" ref="R130" si="18">TRIM(CONCATENATE(IF(D130="","",CONCATENATE(" ",D130," ",D$1)),IF(E130="","",CONCATENATE(" ",E130," ",E$1)),IF(F130="","",CONCATENATE(" ",F130," ",F$1)),IF(G130="","",CONCATENATE(" ",G130," ",G$1)),IF(H130="","",CONCATENATE(" ",H130," ",H$1)),IF(I130="","",CONCATENATE(" ",I130," ",I$1)),IF(K130="","",CONCATENATE(" ",K130," ",K$1)),IF(L130="","",CONCATENATE(" ",L130," ",L$1)),IF(M130="","",CONCATENATE(" ",M130," ",M$1)),IF(N130="","",CONCATENATE(" ",N130," ",N$1)),IF(O130="","",CONCATENATE(" ",O130," ",O$1)),IF(P130="","",CONCATENATE(" ",P130," ",P$1))))</f>
        <v>100 TO 35 PC</v>
      </c>
      <c r="S130" s="249">
        <f>ROW()</f>
        <v>130</v>
      </c>
    </row>
    <row r="131" spans="1:19" ht="15.75" x14ac:dyDescent="0.25">
      <c r="A131" s="259"/>
      <c r="B131" s="218" t="s">
        <v>421</v>
      </c>
      <c r="C131" s="219" t="s">
        <v>259</v>
      </c>
      <c r="D131" s="235">
        <v>100</v>
      </c>
      <c r="E131" s="229">
        <v>35</v>
      </c>
      <c r="F131" s="229" t="s">
        <v>518</v>
      </c>
      <c r="G131" s="229" t="s">
        <v>518</v>
      </c>
      <c r="H131" s="229" t="s">
        <v>518</v>
      </c>
      <c r="I131" s="229" t="s">
        <v>518</v>
      </c>
      <c r="J131" s="230">
        <v>20</v>
      </c>
      <c r="K131" s="229" t="s">
        <v>518</v>
      </c>
      <c r="L131" s="229" t="s">
        <v>518</v>
      </c>
      <c r="M131" s="229" t="s">
        <v>518</v>
      </c>
      <c r="N131" s="229" t="s">
        <v>518</v>
      </c>
      <c r="O131" s="229" t="s">
        <v>518</v>
      </c>
      <c r="P131" s="229" t="s">
        <v>518</v>
      </c>
      <c r="Q131" s="243">
        <v>49750</v>
      </c>
      <c r="R131" s="246" t="str">
        <f t="shared" si="9"/>
        <v>100 TO 35 PC</v>
      </c>
      <c r="S131" s="249">
        <f>ROW()</f>
        <v>131</v>
      </c>
    </row>
    <row r="132" spans="1:19" ht="15.75" x14ac:dyDescent="0.25">
      <c r="A132" s="259"/>
      <c r="B132" s="218" t="s">
        <v>323</v>
      </c>
      <c r="C132" s="219" t="s">
        <v>317</v>
      </c>
      <c r="D132" s="235">
        <v>100</v>
      </c>
      <c r="E132" s="229">
        <v>20</v>
      </c>
      <c r="F132" s="229" t="s">
        <v>518</v>
      </c>
      <c r="G132" s="229" t="s">
        <v>518</v>
      </c>
      <c r="H132" s="229" t="s">
        <v>518</v>
      </c>
      <c r="I132" s="229" t="s">
        <v>518</v>
      </c>
      <c r="J132" s="230">
        <v>10</v>
      </c>
      <c r="K132" s="229" t="s">
        <v>518</v>
      </c>
      <c r="L132" s="229" t="s">
        <v>518</v>
      </c>
      <c r="M132" s="229" t="s">
        <v>518</v>
      </c>
      <c r="N132" s="231" t="s">
        <v>518</v>
      </c>
      <c r="O132" s="231" t="s">
        <v>518</v>
      </c>
      <c r="P132" s="229" t="s">
        <v>518</v>
      </c>
      <c r="Q132" s="243">
        <v>22800</v>
      </c>
      <c r="R132" s="246" t="str">
        <f t="shared" si="9"/>
        <v>100 TO 20 PC</v>
      </c>
      <c r="S132" s="249">
        <f>ROW()</f>
        <v>132</v>
      </c>
    </row>
    <row r="133" spans="1:19" ht="15.75" x14ac:dyDescent="0.25">
      <c r="A133" s="259"/>
      <c r="B133" s="218" t="s">
        <v>457</v>
      </c>
      <c r="C133" s="219" t="s">
        <v>458</v>
      </c>
      <c r="D133" s="235">
        <v>100</v>
      </c>
      <c r="E133" s="229">
        <v>35</v>
      </c>
      <c r="F133" s="229" t="s">
        <v>518</v>
      </c>
      <c r="G133" s="229" t="s">
        <v>518</v>
      </c>
      <c r="H133" s="229" t="s">
        <v>518</v>
      </c>
      <c r="I133" s="229" t="s">
        <v>518</v>
      </c>
      <c r="J133" s="230">
        <v>15</v>
      </c>
      <c r="K133" s="229" t="s">
        <v>518</v>
      </c>
      <c r="L133" s="230" t="s">
        <v>518</v>
      </c>
      <c r="M133" s="229" t="s">
        <v>518</v>
      </c>
      <c r="N133" s="229" t="s">
        <v>518</v>
      </c>
      <c r="O133" s="229" t="s">
        <v>518</v>
      </c>
      <c r="P133" s="229" t="s">
        <v>518</v>
      </c>
      <c r="Q133" s="243">
        <v>38200</v>
      </c>
      <c r="R133" s="246" t="str">
        <f t="shared" si="9"/>
        <v>100 TO 35 PC</v>
      </c>
      <c r="S133" s="249">
        <f>ROW()</f>
        <v>133</v>
      </c>
    </row>
    <row r="134" spans="1:19" ht="15.75" x14ac:dyDescent="0.25">
      <c r="A134" s="261"/>
      <c r="B134" s="218" t="s">
        <v>1967</v>
      </c>
      <c r="C134" s="219" t="s">
        <v>458</v>
      </c>
      <c r="D134" s="235">
        <v>100</v>
      </c>
      <c r="E134" s="229">
        <v>35</v>
      </c>
      <c r="F134" s="229" t="s">
        <v>518</v>
      </c>
      <c r="G134" s="229" t="s">
        <v>518</v>
      </c>
      <c r="H134" s="229" t="s">
        <v>518</v>
      </c>
      <c r="I134" s="229" t="s">
        <v>518</v>
      </c>
      <c r="J134" s="230">
        <v>75</v>
      </c>
      <c r="K134" s="229" t="s">
        <v>518</v>
      </c>
      <c r="L134" s="230" t="s">
        <v>518</v>
      </c>
      <c r="M134" s="229" t="s">
        <v>518</v>
      </c>
      <c r="N134" s="229" t="s">
        <v>518</v>
      </c>
      <c r="O134" s="229" t="s">
        <v>518</v>
      </c>
      <c r="P134" s="229" t="s">
        <v>518</v>
      </c>
      <c r="Q134" s="243">
        <v>164700</v>
      </c>
      <c r="R134" s="246" t="str">
        <f t="shared" ref="R134" si="19">TRIM(CONCATENATE(IF(D134="","",CONCATENATE(" ",D134," ",D$1)),IF(E134="","",CONCATENATE(" ",E134," ",E$1)),IF(F134="","",CONCATENATE(" ",F134," ",F$1)),IF(G134="","",CONCATENATE(" ",G134," ",G$1)),IF(H134="","",CONCATENATE(" ",H134," ",H$1)),IF(I134="","",CONCATENATE(" ",I134," ",I$1)),IF(K134="","",CONCATENATE(" ",K134," ",K$1)),IF(L134="","",CONCATENATE(" ",L134," ",L$1)),IF(M134="","",CONCATENATE(" ",M134," ",M$1)),IF(N134="","",CONCATENATE(" ",N134," ",N$1)),IF(O134="","",CONCATENATE(" ",O134," ",O$1)),IF(P134="","",CONCATENATE(" ",P134," ",P$1))))</f>
        <v>100 TO 35 PC</v>
      </c>
      <c r="S134" s="249">
        <f>ROW()</f>
        <v>134</v>
      </c>
    </row>
    <row r="135" spans="1:19" ht="15.75" customHeight="1" x14ac:dyDescent="0.25">
      <c r="A135" s="259"/>
      <c r="B135" s="218" t="s">
        <v>362</v>
      </c>
      <c r="C135" s="219" t="s">
        <v>263</v>
      </c>
      <c r="D135" s="235">
        <v>100</v>
      </c>
      <c r="E135" s="229">
        <v>35</v>
      </c>
      <c r="F135" s="229" t="s">
        <v>518</v>
      </c>
      <c r="G135" s="229" t="s">
        <v>518</v>
      </c>
      <c r="H135" s="229" t="s">
        <v>518</v>
      </c>
      <c r="I135" s="229" t="s">
        <v>518</v>
      </c>
      <c r="J135" s="230">
        <v>15</v>
      </c>
      <c r="K135" s="229" t="s">
        <v>518</v>
      </c>
      <c r="L135" s="229" t="s">
        <v>518</v>
      </c>
      <c r="M135" s="229" t="s">
        <v>518</v>
      </c>
      <c r="N135" s="230" t="s">
        <v>518</v>
      </c>
      <c r="O135" s="229" t="s">
        <v>518</v>
      </c>
      <c r="P135" s="229" t="s">
        <v>518</v>
      </c>
      <c r="Q135" s="243">
        <v>34350</v>
      </c>
      <c r="R135" s="246" t="str">
        <f t="shared" si="9"/>
        <v>100 TO 35 PC</v>
      </c>
      <c r="S135" s="249">
        <f>ROW()</f>
        <v>135</v>
      </c>
    </row>
    <row r="136" spans="1:19" ht="15.75" x14ac:dyDescent="0.25">
      <c r="A136" s="259"/>
      <c r="B136" s="218" t="s">
        <v>406</v>
      </c>
      <c r="C136" s="219" t="s">
        <v>263</v>
      </c>
      <c r="D136" s="235">
        <v>100</v>
      </c>
      <c r="E136" s="229">
        <v>35</v>
      </c>
      <c r="F136" s="229" t="s">
        <v>518</v>
      </c>
      <c r="G136" s="229" t="s">
        <v>518</v>
      </c>
      <c r="H136" s="229" t="s">
        <v>518</v>
      </c>
      <c r="I136" s="229" t="s">
        <v>518</v>
      </c>
      <c r="J136" s="230">
        <v>50</v>
      </c>
      <c r="K136" s="229" t="s">
        <v>518</v>
      </c>
      <c r="L136" s="229" t="s">
        <v>518</v>
      </c>
      <c r="M136" s="229" t="s">
        <v>518</v>
      </c>
      <c r="N136" s="230" t="s">
        <v>518</v>
      </c>
      <c r="O136" s="229" t="s">
        <v>518</v>
      </c>
      <c r="P136" s="229" t="s">
        <v>518</v>
      </c>
      <c r="Q136" s="243">
        <v>115750</v>
      </c>
      <c r="R136" s="246" t="str">
        <f t="shared" si="9"/>
        <v>100 TO 35 PC</v>
      </c>
      <c r="S136" s="249">
        <f>ROW()</f>
        <v>136</v>
      </c>
    </row>
    <row r="137" spans="1:19" ht="15.75" x14ac:dyDescent="0.25">
      <c r="A137" s="259"/>
      <c r="B137" s="218" t="s">
        <v>329</v>
      </c>
      <c r="C137" s="219" t="s">
        <v>317</v>
      </c>
      <c r="D137" s="235">
        <v>100</v>
      </c>
      <c r="E137" s="229">
        <v>20</v>
      </c>
      <c r="F137" s="229" t="s">
        <v>518</v>
      </c>
      <c r="G137" s="230" t="s">
        <v>518</v>
      </c>
      <c r="H137" s="229" t="s">
        <v>518</v>
      </c>
      <c r="I137" s="229" t="s">
        <v>518</v>
      </c>
      <c r="J137" s="230">
        <v>10</v>
      </c>
      <c r="K137" s="229" t="s">
        <v>518</v>
      </c>
      <c r="L137" s="229" t="s">
        <v>518</v>
      </c>
      <c r="M137" s="229" t="s">
        <v>518</v>
      </c>
      <c r="N137" s="230" t="s">
        <v>518</v>
      </c>
      <c r="O137" s="229" t="s">
        <v>518</v>
      </c>
      <c r="P137" s="229" t="s">
        <v>518</v>
      </c>
      <c r="Q137" s="243">
        <v>27750</v>
      </c>
      <c r="R137" s="246" t="str">
        <f t="shared" si="9"/>
        <v>100 TO 20 PC</v>
      </c>
      <c r="S137" s="249">
        <f>ROW()</f>
        <v>137</v>
      </c>
    </row>
    <row r="138" spans="1:19" ht="15.75" x14ac:dyDescent="0.25">
      <c r="A138" s="259"/>
      <c r="B138" s="218" t="s">
        <v>423</v>
      </c>
      <c r="C138" s="219" t="s">
        <v>259</v>
      </c>
      <c r="D138" s="235">
        <v>100</v>
      </c>
      <c r="E138" s="229">
        <v>35</v>
      </c>
      <c r="F138" s="229" t="s">
        <v>518</v>
      </c>
      <c r="G138" s="229" t="s">
        <v>518</v>
      </c>
      <c r="H138" s="229" t="s">
        <v>518</v>
      </c>
      <c r="I138" s="230" t="s">
        <v>518</v>
      </c>
      <c r="J138" s="230">
        <v>20</v>
      </c>
      <c r="K138" s="229" t="s">
        <v>518</v>
      </c>
      <c r="L138" s="229" t="s">
        <v>518</v>
      </c>
      <c r="M138" s="229" t="s">
        <v>518</v>
      </c>
      <c r="N138" s="229" t="s">
        <v>518</v>
      </c>
      <c r="O138" s="229" t="s">
        <v>518</v>
      </c>
      <c r="P138" s="229" t="s">
        <v>518</v>
      </c>
      <c r="Q138" s="243">
        <v>49750</v>
      </c>
      <c r="R138" s="246" t="str">
        <f t="shared" si="9"/>
        <v>100 TO 35 PC</v>
      </c>
      <c r="S138" s="249">
        <f>ROW()</f>
        <v>138</v>
      </c>
    </row>
    <row r="139" spans="1:19" ht="15.75" x14ac:dyDescent="0.25">
      <c r="A139" s="259"/>
      <c r="B139" s="218" t="s">
        <v>413</v>
      </c>
      <c r="C139" s="219" t="s">
        <v>259</v>
      </c>
      <c r="D139" s="235">
        <v>100</v>
      </c>
      <c r="E139" s="229">
        <v>35</v>
      </c>
      <c r="F139" s="229" t="s">
        <v>518</v>
      </c>
      <c r="G139" s="229" t="s">
        <v>518</v>
      </c>
      <c r="H139" s="229" t="s">
        <v>518</v>
      </c>
      <c r="I139" s="229" t="s">
        <v>518</v>
      </c>
      <c r="J139" s="230">
        <v>15</v>
      </c>
      <c r="K139" s="229" t="s">
        <v>518</v>
      </c>
      <c r="L139" s="229" t="s">
        <v>518</v>
      </c>
      <c r="M139" s="230" t="s">
        <v>518</v>
      </c>
      <c r="N139" s="229" t="s">
        <v>518</v>
      </c>
      <c r="O139" s="229" t="s">
        <v>518</v>
      </c>
      <c r="P139" s="229" t="s">
        <v>518</v>
      </c>
      <c r="Q139" s="243">
        <v>38200</v>
      </c>
      <c r="R139" s="246" t="str">
        <f t="shared" ref="R139:R214" si="20">TRIM(CONCATENATE(IF(D139="","",CONCATENATE(" ",D139," ",D$1)),IF(E139="","",CONCATENATE(" ",E139," ",E$1)),IF(F139="","",CONCATENATE(" ",F139," ",F$1)),IF(G139="","",CONCATENATE(" ",G139," ",G$1)),IF(H139="","",CONCATENATE(" ",H139," ",H$1)),IF(I139="","",CONCATENATE(" ",I139," ",I$1)),IF(K139="","",CONCATENATE(" ",K139," ",K$1)),IF(L139="","",CONCATENATE(" ",L139," ",L$1)),IF(M139="","",CONCATENATE(" ",M139," ",M$1)),IF(N139="","",CONCATENATE(" ",N139," ",N$1)),IF(O139="","",CONCATENATE(" ",O139," ",O$1)),IF(P139="","",CONCATENATE(" ",P139," ",P$1))))</f>
        <v>100 TO 35 PC</v>
      </c>
      <c r="S139" s="249">
        <f>ROW()</f>
        <v>139</v>
      </c>
    </row>
    <row r="140" spans="1:19" ht="15.75" x14ac:dyDescent="0.25">
      <c r="A140" s="259"/>
      <c r="B140" s="218" t="s">
        <v>522</v>
      </c>
      <c r="C140" s="219" t="s">
        <v>317</v>
      </c>
      <c r="D140" s="235">
        <v>100</v>
      </c>
      <c r="E140" s="229">
        <v>20</v>
      </c>
      <c r="F140" s="229" t="s">
        <v>518</v>
      </c>
      <c r="G140" s="229" t="s">
        <v>518</v>
      </c>
      <c r="H140" s="229" t="s">
        <v>518</v>
      </c>
      <c r="I140" s="229" t="s">
        <v>518</v>
      </c>
      <c r="J140" s="230">
        <v>50</v>
      </c>
      <c r="K140" s="229" t="s">
        <v>518</v>
      </c>
      <c r="L140" s="229" t="s">
        <v>518</v>
      </c>
      <c r="M140" s="230" t="s">
        <v>518</v>
      </c>
      <c r="N140" s="229" t="s">
        <v>518</v>
      </c>
      <c r="O140" s="229" t="s">
        <v>518</v>
      </c>
      <c r="P140" s="229" t="s">
        <v>518</v>
      </c>
      <c r="Q140" s="243">
        <v>115750</v>
      </c>
      <c r="R140" s="246" t="str">
        <f t="shared" ref="R140" si="21">TRIM(CONCATENATE(IF(D140="","",CONCATENATE(" ",D140," ",D$1)),IF(E140="","",CONCATENATE(" ",E140," ",E$1)),IF(F140="","",CONCATENATE(" ",F140," ",F$1)),IF(G140="","",CONCATENATE(" ",G140," ",G$1)),IF(H140="","",CONCATENATE(" ",H140," ",H$1)),IF(I140="","",CONCATENATE(" ",I140," ",I$1)),IF(K140="","",CONCATENATE(" ",K140," ",K$1)),IF(L140="","",CONCATENATE(" ",L140," ",L$1)),IF(M140="","",CONCATENATE(" ",M140," ",M$1)),IF(N140="","",CONCATENATE(" ",N140," ",N$1)),IF(O140="","",CONCATENATE(" ",O140," ",O$1)),IF(P140="","",CONCATENATE(" ",P140," ",P$1))))</f>
        <v>100 TO 20 PC</v>
      </c>
      <c r="S140" s="249">
        <f>ROW()</f>
        <v>140</v>
      </c>
    </row>
    <row r="141" spans="1:19" ht="15.75" x14ac:dyDescent="0.25">
      <c r="A141" s="259"/>
      <c r="B141" s="218" t="s">
        <v>361</v>
      </c>
      <c r="C141" s="219" t="s">
        <v>263</v>
      </c>
      <c r="D141" s="235">
        <v>100</v>
      </c>
      <c r="E141" s="229">
        <v>35</v>
      </c>
      <c r="F141" s="229" t="s">
        <v>518</v>
      </c>
      <c r="G141" s="231" t="s">
        <v>518</v>
      </c>
      <c r="H141" s="230" t="s">
        <v>518</v>
      </c>
      <c r="I141" s="230" t="s">
        <v>518</v>
      </c>
      <c r="J141" s="230">
        <v>10</v>
      </c>
      <c r="K141" s="229" t="s">
        <v>518</v>
      </c>
      <c r="L141" s="229" t="s">
        <v>518</v>
      </c>
      <c r="M141" s="229" t="s">
        <v>518</v>
      </c>
      <c r="N141" s="229" t="s">
        <v>518</v>
      </c>
      <c r="O141" s="229" t="s">
        <v>518</v>
      </c>
      <c r="P141" s="229" t="s">
        <v>518</v>
      </c>
      <c r="Q141" s="243">
        <v>21150</v>
      </c>
      <c r="R141" s="246" t="str">
        <f t="shared" si="20"/>
        <v>100 TO 35 PC</v>
      </c>
      <c r="S141" s="249">
        <f>ROW()</f>
        <v>141</v>
      </c>
    </row>
    <row r="142" spans="1:19" ht="15.75" x14ac:dyDescent="0.25">
      <c r="A142" s="259"/>
      <c r="B142" s="218" t="s">
        <v>385</v>
      </c>
      <c r="C142" s="219" t="s">
        <v>263</v>
      </c>
      <c r="D142" s="235">
        <v>100</v>
      </c>
      <c r="E142" s="229">
        <v>35</v>
      </c>
      <c r="F142" s="229" t="s">
        <v>518</v>
      </c>
      <c r="G142" s="229" t="s">
        <v>518</v>
      </c>
      <c r="H142" s="229" t="s">
        <v>518</v>
      </c>
      <c r="I142" s="229" t="s">
        <v>518</v>
      </c>
      <c r="J142" s="230">
        <v>20</v>
      </c>
      <c r="K142" s="229" t="s">
        <v>518</v>
      </c>
      <c r="L142" s="229" t="s">
        <v>518</v>
      </c>
      <c r="M142" s="229" t="s">
        <v>518</v>
      </c>
      <c r="N142" s="229" t="s">
        <v>518</v>
      </c>
      <c r="O142" s="229" t="s">
        <v>518</v>
      </c>
      <c r="P142" s="229" t="s">
        <v>518</v>
      </c>
      <c r="Q142" s="243">
        <v>49750</v>
      </c>
      <c r="R142" s="246" t="str">
        <f t="shared" si="20"/>
        <v>100 TO 35 PC</v>
      </c>
      <c r="S142" s="249">
        <f>ROW()</f>
        <v>142</v>
      </c>
    </row>
    <row r="143" spans="1:19" ht="15.75" x14ac:dyDescent="0.25">
      <c r="A143" s="259"/>
      <c r="B143" s="218" t="s">
        <v>305</v>
      </c>
      <c r="C143" s="219" t="s">
        <v>277</v>
      </c>
      <c r="D143" s="235">
        <v>50</v>
      </c>
      <c r="E143" s="229">
        <v>18</v>
      </c>
      <c r="F143" s="229" t="s">
        <v>518</v>
      </c>
      <c r="G143" s="229" t="s">
        <v>518</v>
      </c>
      <c r="H143" s="229" t="s">
        <v>518</v>
      </c>
      <c r="I143" s="229" t="s">
        <v>518</v>
      </c>
      <c r="J143" s="230">
        <v>10</v>
      </c>
      <c r="K143" s="229" t="s">
        <v>518</v>
      </c>
      <c r="L143" s="229" t="s">
        <v>518</v>
      </c>
      <c r="M143" s="229" t="s">
        <v>518</v>
      </c>
      <c r="N143" s="229" t="s">
        <v>518</v>
      </c>
      <c r="O143" s="229" t="s">
        <v>518</v>
      </c>
      <c r="P143" s="229" t="s">
        <v>518</v>
      </c>
      <c r="Q143" s="243">
        <v>22800</v>
      </c>
      <c r="R143" s="246" t="str">
        <f t="shared" si="20"/>
        <v>50 TO 18 PC</v>
      </c>
      <c r="S143" s="249">
        <f>ROW()</f>
        <v>143</v>
      </c>
    </row>
    <row r="144" spans="1:19" ht="15.75" x14ac:dyDescent="0.25">
      <c r="A144" s="259"/>
      <c r="B144" s="218" t="s">
        <v>371</v>
      </c>
      <c r="C144" s="219" t="s">
        <v>263</v>
      </c>
      <c r="D144" s="235">
        <v>100</v>
      </c>
      <c r="E144" s="229">
        <v>35</v>
      </c>
      <c r="F144" s="229" t="s">
        <v>518</v>
      </c>
      <c r="G144" s="229" t="s">
        <v>518</v>
      </c>
      <c r="H144" s="229" t="s">
        <v>518</v>
      </c>
      <c r="I144" s="229" t="s">
        <v>518</v>
      </c>
      <c r="J144" s="230">
        <v>15</v>
      </c>
      <c r="K144" s="229" t="s">
        <v>518</v>
      </c>
      <c r="L144" s="229" t="s">
        <v>518</v>
      </c>
      <c r="M144" s="229" t="s">
        <v>518</v>
      </c>
      <c r="N144" s="229" t="s">
        <v>518</v>
      </c>
      <c r="O144" s="229" t="s">
        <v>518</v>
      </c>
      <c r="P144" s="229" t="s">
        <v>518</v>
      </c>
      <c r="Q144" s="243">
        <v>38200</v>
      </c>
      <c r="R144" s="246" t="str">
        <f t="shared" si="20"/>
        <v>100 TO 35 PC</v>
      </c>
      <c r="S144" s="249">
        <f>ROW()</f>
        <v>144</v>
      </c>
    </row>
    <row r="145" spans="1:19" ht="15.75" x14ac:dyDescent="0.25">
      <c r="A145" s="259"/>
      <c r="B145" s="218" t="s">
        <v>311</v>
      </c>
      <c r="C145" s="219" t="s">
        <v>277</v>
      </c>
      <c r="D145" s="235">
        <v>50</v>
      </c>
      <c r="E145" s="229">
        <v>18</v>
      </c>
      <c r="F145" s="229" t="s">
        <v>518</v>
      </c>
      <c r="G145" s="229" t="s">
        <v>518</v>
      </c>
      <c r="H145" s="229" t="s">
        <v>518</v>
      </c>
      <c r="I145" s="229" t="s">
        <v>518</v>
      </c>
      <c r="J145" s="230">
        <v>15</v>
      </c>
      <c r="K145" s="229" t="s">
        <v>518</v>
      </c>
      <c r="L145" s="229" t="s">
        <v>518</v>
      </c>
      <c r="M145" s="229" t="s">
        <v>518</v>
      </c>
      <c r="N145" s="229" t="s">
        <v>518</v>
      </c>
      <c r="O145" s="229" t="s">
        <v>518</v>
      </c>
      <c r="P145" s="229" t="s">
        <v>518</v>
      </c>
      <c r="Q145" s="243">
        <v>38200</v>
      </c>
      <c r="R145" s="246" t="str">
        <f t="shared" si="20"/>
        <v>50 TO 18 PC</v>
      </c>
      <c r="S145" s="249">
        <f>ROW()</f>
        <v>145</v>
      </c>
    </row>
    <row r="146" spans="1:19" ht="15.75" x14ac:dyDescent="0.25">
      <c r="A146" s="259"/>
      <c r="B146" s="218" t="s">
        <v>520</v>
      </c>
      <c r="C146" s="219" t="s">
        <v>263</v>
      </c>
      <c r="D146" s="235">
        <v>100</v>
      </c>
      <c r="E146" s="229">
        <v>35</v>
      </c>
      <c r="F146" s="229" t="s">
        <v>518</v>
      </c>
      <c r="G146" s="229" t="s">
        <v>518</v>
      </c>
      <c r="H146" s="229" t="s">
        <v>518</v>
      </c>
      <c r="I146" s="229" t="s">
        <v>518</v>
      </c>
      <c r="J146" s="230">
        <v>50</v>
      </c>
      <c r="K146" s="229" t="s">
        <v>518</v>
      </c>
      <c r="L146" s="229" t="s">
        <v>518</v>
      </c>
      <c r="M146" s="229" t="s">
        <v>518</v>
      </c>
      <c r="N146" s="229" t="s">
        <v>518</v>
      </c>
      <c r="O146" s="229" t="s">
        <v>518</v>
      </c>
      <c r="P146" s="229" t="s">
        <v>518</v>
      </c>
      <c r="Q146" s="243">
        <v>115750</v>
      </c>
      <c r="R146" s="246" t="str">
        <f t="shared" ref="R146" si="22">TRIM(CONCATENATE(IF(D146="","",CONCATENATE(" ",D146," ",D$1)),IF(E146="","",CONCATENATE(" ",E146," ",E$1)),IF(F146="","",CONCATENATE(" ",F146," ",F$1)),IF(G146="","",CONCATENATE(" ",G146," ",G$1)),IF(H146="","",CONCATENATE(" ",H146," ",H$1)),IF(I146="","",CONCATENATE(" ",I146," ",I$1)),IF(K146="","",CONCATENATE(" ",K146," ",K$1)),IF(L146="","",CONCATENATE(" ",L146," ",L$1)),IF(M146="","",CONCATENATE(" ",M146," ",M$1)),IF(N146="","",CONCATENATE(" ",N146," ",N$1)),IF(O146="","",CONCATENATE(" ",O146," ",O$1)),IF(P146="","",CONCATENATE(" ",P146," ",P$1))))</f>
        <v>100 TO 35 PC</v>
      </c>
      <c r="S146" s="249">
        <f>ROW()</f>
        <v>146</v>
      </c>
    </row>
    <row r="147" spans="1:19" ht="15.75" x14ac:dyDescent="0.25">
      <c r="A147" s="259"/>
      <c r="B147" s="218" t="s">
        <v>433</v>
      </c>
      <c r="C147" s="219" t="s">
        <v>259</v>
      </c>
      <c r="D147" s="235">
        <v>100</v>
      </c>
      <c r="E147" s="229">
        <v>35</v>
      </c>
      <c r="F147" s="229" t="s">
        <v>518</v>
      </c>
      <c r="G147" s="230" t="s">
        <v>518</v>
      </c>
      <c r="H147" s="229" t="s">
        <v>518</v>
      </c>
      <c r="I147" s="229" t="s">
        <v>518</v>
      </c>
      <c r="J147" s="230">
        <v>40</v>
      </c>
      <c r="K147" s="229" t="s">
        <v>518</v>
      </c>
      <c r="L147" s="230" t="s">
        <v>518</v>
      </c>
      <c r="M147" s="229" t="s">
        <v>518</v>
      </c>
      <c r="N147" s="229" t="s">
        <v>518</v>
      </c>
      <c r="O147" s="229" t="s">
        <v>518</v>
      </c>
      <c r="P147" s="229" t="s">
        <v>518</v>
      </c>
      <c r="Q147" s="243">
        <v>93750</v>
      </c>
      <c r="R147" s="246" t="str">
        <f t="shared" si="20"/>
        <v>100 TO 35 PC</v>
      </c>
      <c r="S147" s="249">
        <f>ROW()</f>
        <v>147</v>
      </c>
    </row>
    <row r="148" spans="1:19" ht="15.75" x14ac:dyDescent="0.25">
      <c r="A148" s="259"/>
      <c r="B148" s="218" t="s">
        <v>417</v>
      </c>
      <c r="C148" s="219" t="s">
        <v>259</v>
      </c>
      <c r="D148" s="235">
        <v>100</v>
      </c>
      <c r="E148" s="229">
        <v>35</v>
      </c>
      <c r="F148" s="229" t="s">
        <v>518</v>
      </c>
      <c r="G148" s="230" t="s">
        <v>518</v>
      </c>
      <c r="H148" s="230" t="s">
        <v>518</v>
      </c>
      <c r="I148" s="229" t="s">
        <v>518</v>
      </c>
      <c r="J148" s="230">
        <v>15</v>
      </c>
      <c r="K148" s="229" t="s">
        <v>518</v>
      </c>
      <c r="L148" s="229" t="s">
        <v>518</v>
      </c>
      <c r="M148" s="229" t="s">
        <v>518</v>
      </c>
      <c r="N148" s="229" t="s">
        <v>518</v>
      </c>
      <c r="O148" s="229" t="s">
        <v>518</v>
      </c>
      <c r="P148" s="229" t="s">
        <v>518</v>
      </c>
      <c r="Q148" s="243">
        <v>38200</v>
      </c>
      <c r="R148" s="246" t="str">
        <f t="shared" si="20"/>
        <v>100 TO 35 PC</v>
      </c>
      <c r="S148" s="249">
        <f>ROW()</f>
        <v>148</v>
      </c>
    </row>
    <row r="149" spans="1:19" ht="15.75" x14ac:dyDescent="0.25">
      <c r="A149" s="259"/>
      <c r="B149" s="218" t="s">
        <v>437</v>
      </c>
      <c r="C149" s="219" t="s">
        <v>259</v>
      </c>
      <c r="D149" s="235">
        <v>100</v>
      </c>
      <c r="E149" s="229">
        <v>35</v>
      </c>
      <c r="F149" s="229" t="s">
        <v>518</v>
      </c>
      <c r="G149" s="229" t="s">
        <v>518</v>
      </c>
      <c r="H149" s="229" t="s">
        <v>518</v>
      </c>
      <c r="I149" s="229" t="s">
        <v>518</v>
      </c>
      <c r="J149" s="230">
        <v>40</v>
      </c>
      <c r="K149" s="229" t="s">
        <v>518</v>
      </c>
      <c r="L149" s="229" t="s">
        <v>518</v>
      </c>
      <c r="M149" s="229" t="s">
        <v>518</v>
      </c>
      <c r="N149" s="229" t="s">
        <v>518</v>
      </c>
      <c r="O149" s="229" t="s">
        <v>518</v>
      </c>
      <c r="P149" s="229" t="s">
        <v>518</v>
      </c>
      <c r="Q149" s="243">
        <v>93750</v>
      </c>
      <c r="R149" s="246" t="str">
        <f t="shared" si="20"/>
        <v>100 TO 35 PC</v>
      </c>
      <c r="S149" s="249">
        <f>ROW()</f>
        <v>149</v>
      </c>
    </row>
    <row r="150" spans="1:19" ht="15.75" x14ac:dyDescent="0.25">
      <c r="A150" s="259"/>
      <c r="B150" s="218" t="s">
        <v>439</v>
      </c>
      <c r="C150" s="219" t="s">
        <v>259</v>
      </c>
      <c r="D150" s="235">
        <v>100</v>
      </c>
      <c r="E150" s="229">
        <v>35</v>
      </c>
      <c r="F150" s="229" t="s">
        <v>518</v>
      </c>
      <c r="G150" s="229" t="s">
        <v>518</v>
      </c>
      <c r="H150" s="229" t="s">
        <v>518</v>
      </c>
      <c r="I150" s="229" t="s">
        <v>518</v>
      </c>
      <c r="J150" s="230">
        <v>80</v>
      </c>
      <c r="K150" s="229" t="s">
        <v>518</v>
      </c>
      <c r="L150" s="229" t="s">
        <v>518</v>
      </c>
      <c r="M150" s="229" t="s">
        <v>518</v>
      </c>
      <c r="N150" s="229" t="s">
        <v>518</v>
      </c>
      <c r="O150" s="229" t="s">
        <v>518</v>
      </c>
      <c r="P150" s="229" t="s">
        <v>518</v>
      </c>
      <c r="Q150" s="243">
        <v>164700</v>
      </c>
      <c r="R150" s="246" t="str">
        <f t="shared" si="20"/>
        <v>100 TO 35 PC</v>
      </c>
      <c r="S150" s="249">
        <f>ROW()</f>
        <v>150</v>
      </c>
    </row>
    <row r="151" spans="1:19" ht="15.75" x14ac:dyDescent="0.25">
      <c r="A151" s="259"/>
      <c r="B151" s="218" t="s">
        <v>445</v>
      </c>
      <c r="C151" s="219" t="s">
        <v>259</v>
      </c>
      <c r="D151" s="235">
        <v>100</v>
      </c>
      <c r="E151" s="229">
        <v>35</v>
      </c>
      <c r="F151" s="229" t="s">
        <v>518</v>
      </c>
      <c r="G151" s="230" t="s">
        <v>518</v>
      </c>
      <c r="H151" s="229" t="s">
        <v>518</v>
      </c>
      <c r="I151" s="229" t="s">
        <v>518</v>
      </c>
      <c r="J151" s="230">
        <v>80</v>
      </c>
      <c r="K151" s="229" t="s">
        <v>518</v>
      </c>
      <c r="L151" s="229" t="s">
        <v>518</v>
      </c>
      <c r="M151" s="229" t="s">
        <v>518</v>
      </c>
      <c r="N151" s="229" t="s">
        <v>518</v>
      </c>
      <c r="O151" s="229" t="s">
        <v>518</v>
      </c>
      <c r="P151" s="229" t="s">
        <v>518</v>
      </c>
      <c r="Q151" s="243">
        <v>164700</v>
      </c>
      <c r="R151" s="246" t="str">
        <f t="shared" si="20"/>
        <v>100 TO 35 PC</v>
      </c>
      <c r="S151" s="249">
        <f>ROW()</f>
        <v>151</v>
      </c>
    </row>
    <row r="152" spans="1:19" ht="15.75" x14ac:dyDescent="0.25">
      <c r="A152" s="259"/>
      <c r="B152" s="218" t="s">
        <v>524</v>
      </c>
      <c r="C152" s="219" t="s">
        <v>259</v>
      </c>
      <c r="D152" s="235">
        <v>100</v>
      </c>
      <c r="E152" s="229">
        <v>35</v>
      </c>
      <c r="F152" s="229" t="s">
        <v>518</v>
      </c>
      <c r="G152" s="230" t="s">
        <v>518</v>
      </c>
      <c r="H152" s="229" t="s">
        <v>518</v>
      </c>
      <c r="I152" s="229" t="s">
        <v>518</v>
      </c>
      <c r="J152" s="230">
        <v>80</v>
      </c>
      <c r="K152" s="229" t="s">
        <v>518</v>
      </c>
      <c r="L152" s="229" t="s">
        <v>518</v>
      </c>
      <c r="M152" s="229" t="s">
        <v>518</v>
      </c>
      <c r="N152" s="229" t="s">
        <v>518</v>
      </c>
      <c r="O152" s="229" t="s">
        <v>518</v>
      </c>
      <c r="P152" s="229" t="s">
        <v>518</v>
      </c>
      <c r="Q152" s="243">
        <v>164700</v>
      </c>
      <c r="R152" s="246" t="str">
        <f t="shared" ref="R152" si="23">TRIM(CONCATENATE(IF(D152="","",CONCATENATE(" ",D152," ",D$1)),IF(E152="","",CONCATENATE(" ",E152," ",E$1)),IF(F152="","",CONCATENATE(" ",F152," ",F$1)),IF(G152="","",CONCATENATE(" ",G152," ",G$1)),IF(H152="","",CONCATENATE(" ",H152," ",H$1)),IF(I152="","",CONCATENATE(" ",I152," ",I$1)),IF(K152="","",CONCATENATE(" ",K152," ",K$1)),IF(L152="","",CONCATENATE(" ",L152," ",L$1)),IF(M152="","",CONCATENATE(" ",M152," ",M$1)),IF(N152="","",CONCATENATE(" ",N152," ",N$1)),IF(O152="","",CONCATENATE(" ",O152," ",O$1)),IF(P152="","",CONCATENATE(" ",P152," ",P$1))))</f>
        <v>100 TO 35 PC</v>
      </c>
      <c r="S152" s="249">
        <f>ROW()</f>
        <v>152</v>
      </c>
    </row>
    <row r="153" spans="1:19" ht="15.75" x14ac:dyDescent="0.25">
      <c r="A153" s="259"/>
      <c r="B153" s="218" t="s">
        <v>480</v>
      </c>
      <c r="C153" s="219" t="s">
        <v>458</v>
      </c>
      <c r="D153" s="235">
        <v>100</v>
      </c>
      <c r="E153" s="229">
        <v>35</v>
      </c>
      <c r="F153" s="229" t="s">
        <v>518</v>
      </c>
      <c r="G153" s="230" t="s">
        <v>518</v>
      </c>
      <c r="H153" s="229" t="s">
        <v>518</v>
      </c>
      <c r="I153" s="229" t="s">
        <v>518</v>
      </c>
      <c r="J153" s="230">
        <v>125</v>
      </c>
      <c r="K153" s="229" t="s">
        <v>518</v>
      </c>
      <c r="L153" s="230" t="s">
        <v>518</v>
      </c>
      <c r="M153" s="229" t="s">
        <v>518</v>
      </c>
      <c r="N153" s="229" t="s">
        <v>518</v>
      </c>
      <c r="O153" s="229" t="s">
        <v>518</v>
      </c>
      <c r="P153" s="229" t="s">
        <v>518</v>
      </c>
      <c r="Q153" s="243">
        <v>164700</v>
      </c>
      <c r="R153" s="246" t="str">
        <f t="shared" si="20"/>
        <v>100 TO 35 PC</v>
      </c>
      <c r="S153" s="249">
        <f>ROW()</f>
        <v>153</v>
      </c>
    </row>
    <row r="154" spans="1:19" ht="15.75" x14ac:dyDescent="0.25">
      <c r="A154" s="259"/>
      <c r="B154" s="218" t="s">
        <v>346</v>
      </c>
      <c r="C154" s="219" t="s">
        <v>317</v>
      </c>
      <c r="D154" s="235">
        <v>100</v>
      </c>
      <c r="E154" s="229">
        <v>20</v>
      </c>
      <c r="F154" s="229" t="s">
        <v>518</v>
      </c>
      <c r="G154" s="230" t="s">
        <v>518</v>
      </c>
      <c r="H154" s="229" t="s">
        <v>518</v>
      </c>
      <c r="I154" s="229" t="s">
        <v>518</v>
      </c>
      <c r="J154" s="230">
        <v>35</v>
      </c>
      <c r="K154" s="229" t="s">
        <v>518</v>
      </c>
      <c r="L154" s="230" t="s">
        <v>518</v>
      </c>
      <c r="M154" s="229" t="s">
        <v>518</v>
      </c>
      <c r="N154" s="229" t="s">
        <v>518</v>
      </c>
      <c r="O154" s="229" t="s">
        <v>518</v>
      </c>
      <c r="P154" s="229" t="s">
        <v>518</v>
      </c>
      <c r="Q154" s="243">
        <v>77250</v>
      </c>
      <c r="R154" s="246" t="str">
        <f t="shared" si="20"/>
        <v>100 TO 20 PC</v>
      </c>
      <c r="S154" s="249">
        <f>ROW()</f>
        <v>154</v>
      </c>
    </row>
    <row r="155" spans="1:19" ht="15.75" x14ac:dyDescent="0.25">
      <c r="A155" s="259"/>
      <c r="B155" s="218" t="s">
        <v>447</v>
      </c>
      <c r="C155" s="219" t="s">
        <v>259</v>
      </c>
      <c r="D155" s="235">
        <v>100</v>
      </c>
      <c r="E155" s="229">
        <v>35</v>
      </c>
      <c r="F155" s="229" t="s">
        <v>518</v>
      </c>
      <c r="G155" s="230" t="s">
        <v>518</v>
      </c>
      <c r="H155" s="229" t="s">
        <v>518</v>
      </c>
      <c r="I155" s="229" t="s">
        <v>518</v>
      </c>
      <c r="J155" s="230">
        <v>80</v>
      </c>
      <c r="K155" s="229" t="s">
        <v>518</v>
      </c>
      <c r="L155" s="230" t="s">
        <v>518</v>
      </c>
      <c r="M155" s="229" t="s">
        <v>518</v>
      </c>
      <c r="N155" s="229" t="s">
        <v>518</v>
      </c>
      <c r="O155" s="229" t="s">
        <v>518</v>
      </c>
      <c r="P155" s="229" t="s">
        <v>518</v>
      </c>
      <c r="Q155" s="243">
        <v>164700</v>
      </c>
      <c r="R155" s="246" t="str">
        <f t="shared" si="20"/>
        <v>100 TO 35 PC</v>
      </c>
      <c r="S155" s="249">
        <f>ROW()</f>
        <v>155</v>
      </c>
    </row>
    <row r="156" spans="1:19" ht="15.75" x14ac:dyDescent="0.25">
      <c r="A156" s="259"/>
      <c r="B156" s="218" t="s">
        <v>501</v>
      </c>
      <c r="C156" s="219" t="s">
        <v>458</v>
      </c>
      <c r="D156" s="235">
        <v>100</v>
      </c>
      <c r="E156" s="229">
        <v>35</v>
      </c>
      <c r="F156" s="229" t="s">
        <v>518</v>
      </c>
      <c r="G156" s="230" t="s">
        <v>518</v>
      </c>
      <c r="H156" s="229" t="s">
        <v>518</v>
      </c>
      <c r="I156" s="229" t="s">
        <v>518</v>
      </c>
      <c r="J156" s="230">
        <v>115</v>
      </c>
      <c r="K156" s="229" t="s">
        <v>518</v>
      </c>
      <c r="L156" s="230" t="s">
        <v>518</v>
      </c>
      <c r="M156" s="229" t="s">
        <v>518</v>
      </c>
      <c r="N156" s="229" t="s">
        <v>518</v>
      </c>
      <c r="O156" s="229" t="s">
        <v>518</v>
      </c>
      <c r="P156" s="229" t="s">
        <v>518</v>
      </c>
      <c r="Q156" s="243">
        <v>164700</v>
      </c>
      <c r="R156" s="246" t="str">
        <f t="shared" si="20"/>
        <v>100 TO 35 PC</v>
      </c>
      <c r="S156" s="249">
        <f>ROW()</f>
        <v>156</v>
      </c>
    </row>
    <row r="157" spans="1:19" ht="15.75" x14ac:dyDescent="0.25">
      <c r="A157" s="259"/>
      <c r="B157" s="218" t="s">
        <v>395</v>
      </c>
      <c r="C157" s="219" t="s">
        <v>263</v>
      </c>
      <c r="D157" s="235">
        <v>100</v>
      </c>
      <c r="E157" s="229">
        <v>35</v>
      </c>
      <c r="F157" s="229" t="s">
        <v>518</v>
      </c>
      <c r="G157" s="230" t="s">
        <v>518</v>
      </c>
      <c r="H157" s="229" t="s">
        <v>518</v>
      </c>
      <c r="I157" s="229" t="s">
        <v>518</v>
      </c>
      <c r="J157" s="230">
        <v>40</v>
      </c>
      <c r="K157" s="229" t="s">
        <v>518</v>
      </c>
      <c r="L157" s="230" t="s">
        <v>518</v>
      </c>
      <c r="M157" s="229" t="s">
        <v>518</v>
      </c>
      <c r="N157" s="229" t="s">
        <v>518</v>
      </c>
      <c r="O157" s="229" t="s">
        <v>518</v>
      </c>
      <c r="P157" s="229" t="s">
        <v>518</v>
      </c>
      <c r="Q157" s="243">
        <v>93750</v>
      </c>
      <c r="R157" s="246" t="str">
        <f t="shared" si="20"/>
        <v>100 TO 35 PC</v>
      </c>
      <c r="S157" s="249">
        <f>ROW()</f>
        <v>157</v>
      </c>
    </row>
    <row r="158" spans="1:19" ht="15.75" x14ac:dyDescent="0.25">
      <c r="A158" s="259"/>
      <c r="B158" s="218" t="s">
        <v>431</v>
      </c>
      <c r="C158" s="219" t="s">
        <v>259</v>
      </c>
      <c r="D158" s="235">
        <v>100</v>
      </c>
      <c r="E158" s="229">
        <v>35</v>
      </c>
      <c r="F158" s="229" t="s">
        <v>518</v>
      </c>
      <c r="G158" s="229" t="s">
        <v>518</v>
      </c>
      <c r="H158" s="229" t="s">
        <v>518</v>
      </c>
      <c r="I158" s="229" t="s">
        <v>518</v>
      </c>
      <c r="J158" s="230">
        <v>20</v>
      </c>
      <c r="K158" s="229" t="s">
        <v>518</v>
      </c>
      <c r="L158" s="230" t="s">
        <v>518</v>
      </c>
      <c r="M158" s="230" t="s">
        <v>518</v>
      </c>
      <c r="N158" s="229" t="s">
        <v>518</v>
      </c>
      <c r="O158" s="229" t="s">
        <v>518</v>
      </c>
      <c r="P158" s="229" t="s">
        <v>518</v>
      </c>
      <c r="Q158" s="243">
        <v>49750</v>
      </c>
      <c r="R158" s="246" t="str">
        <f t="shared" si="20"/>
        <v>100 TO 35 PC</v>
      </c>
      <c r="S158" s="249">
        <f>ROW()</f>
        <v>158</v>
      </c>
    </row>
    <row r="159" spans="1:19" ht="15.75" x14ac:dyDescent="0.25">
      <c r="A159" s="259"/>
      <c r="B159" s="218" t="s">
        <v>495</v>
      </c>
      <c r="C159" s="219" t="s">
        <v>458</v>
      </c>
      <c r="D159" s="236">
        <v>100</v>
      </c>
      <c r="E159" s="231">
        <v>35</v>
      </c>
      <c r="F159" s="231" t="s">
        <v>518</v>
      </c>
      <c r="G159" s="231" t="s">
        <v>518</v>
      </c>
      <c r="H159" s="229" t="s">
        <v>518</v>
      </c>
      <c r="I159" s="229" t="s">
        <v>518</v>
      </c>
      <c r="J159" s="230">
        <v>100</v>
      </c>
      <c r="K159" s="229" t="s">
        <v>518</v>
      </c>
      <c r="L159" s="229" t="s">
        <v>518</v>
      </c>
      <c r="M159" s="229" t="s">
        <v>518</v>
      </c>
      <c r="N159" s="229" t="s">
        <v>518</v>
      </c>
      <c r="O159" s="230" t="s">
        <v>518</v>
      </c>
      <c r="P159" s="229" t="s">
        <v>518</v>
      </c>
      <c r="Q159" s="243">
        <v>164700</v>
      </c>
      <c r="R159" s="246" t="str">
        <f t="shared" si="20"/>
        <v>100 TO 35 PC</v>
      </c>
      <c r="S159" s="249">
        <f>ROW()</f>
        <v>159</v>
      </c>
    </row>
    <row r="160" spans="1:19" ht="15.75" x14ac:dyDescent="0.25">
      <c r="A160" s="259"/>
      <c r="B160" s="218" t="s">
        <v>528</v>
      </c>
      <c r="C160" s="219" t="s">
        <v>458</v>
      </c>
      <c r="D160" s="236">
        <v>100</v>
      </c>
      <c r="E160" s="231">
        <v>35</v>
      </c>
      <c r="F160" s="231" t="s">
        <v>518</v>
      </c>
      <c r="G160" s="231" t="s">
        <v>518</v>
      </c>
      <c r="H160" s="229" t="s">
        <v>518</v>
      </c>
      <c r="I160" s="229" t="s">
        <v>518</v>
      </c>
      <c r="J160" s="230">
        <v>150</v>
      </c>
      <c r="K160" s="229" t="s">
        <v>518</v>
      </c>
      <c r="L160" s="229" t="s">
        <v>518</v>
      </c>
      <c r="M160" s="229" t="s">
        <v>518</v>
      </c>
      <c r="N160" s="229" t="s">
        <v>518</v>
      </c>
      <c r="O160" s="230" t="s">
        <v>518</v>
      </c>
      <c r="P160" s="229" t="s">
        <v>518</v>
      </c>
      <c r="Q160" s="243">
        <v>164700</v>
      </c>
      <c r="R160" s="246" t="str">
        <f t="shared" ref="R160" si="24">TRIM(CONCATENATE(IF(D160="","",CONCATENATE(" ",D160," ",D$1)),IF(E160="","",CONCATENATE(" ",E160," ",E$1)),IF(F160="","",CONCATENATE(" ",F160," ",F$1)),IF(G160="","",CONCATENATE(" ",G160," ",G$1)),IF(H160="","",CONCATENATE(" ",H160," ",H$1)),IF(I160="","",CONCATENATE(" ",I160," ",I$1)),IF(K160="","",CONCATENATE(" ",K160," ",K$1)),IF(L160="","",CONCATENATE(" ",L160," ",L$1)),IF(M160="","",CONCATENATE(" ",M160," ",M$1)),IF(N160="","",CONCATENATE(" ",N160," ",N$1)),IF(O160="","",CONCATENATE(" ",O160," ",O$1)),IF(P160="","",CONCATENATE(" ",P160," ",P$1))))</f>
        <v>100 TO 35 PC</v>
      </c>
      <c r="S160" s="249">
        <f>ROW()</f>
        <v>160</v>
      </c>
    </row>
    <row r="161" spans="1:19" ht="15.75" x14ac:dyDescent="0.25">
      <c r="A161" s="259"/>
      <c r="B161" s="218" t="s">
        <v>441</v>
      </c>
      <c r="C161" s="219" t="s">
        <v>259</v>
      </c>
      <c r="D161" s="236">
        <v>100</v>
      </c>
      <c r="E161" s="231">
        <v>35</v>
      </c>
      <c r="F161" s="231" t="s">
        <v>518</v>
      </c>
      <c r="G161" s="231" t="s">
        <v>518</v>
      </c>
      <c r="H161" s="229" t="s">
        <v>518</v>
      </c>
      <c r="I161" s="229" t="s">
        <v>518</v>
      </c>
      <c r="J161" s="230">
        <v>80</v>
      </c>
      <c r="K161" s="229" t="s">
        <v>518</v>
      </c>
      <c r="L161" s="229" t="s">
        <v>518</v>
      </c>
      <c r="M161" s="229" t="s">
        <v>518</v>
      </c>
      <c r="N161" s="229" t="s">
        <v>518</v>
      </c>
      <c r="O161" s="230" t="s">
        <v>518</v>
      </c>
      <c r="P161" s="229" t="s">
        <v>518</v>
      </c>
      <c r="Q161" s="243">
        <v>164700</v>
      </c>
      <c r="R161" s="246" t="str">
        <f t="shared" si="20"/>
        <v>100 TO 35 PC</v>
      </c>
      <c r="S161" s="249">
        <f>ROW()</f>
        <v>161</v>
      </c>
    </row>
    <row r="162" spans="1:19" ht="15.75" x14ac:dyDescent="0.25">
      <c r="A162" s="259"/>
      <c r="B162" s="218" t="s">
        <v>402</v>
      </c>
      <c r="C162" s="219" t="s">
        <v>263</v>
      </c>
      <c r="D162" s="236">
        <v>100</v>
      </c>
      <c r="E162" s="231">
        <v>35</v>
      </c>
      <c r="F162" s="231" t="s">
        <v>518</v>
      </c>
      <c r="G162" s="231" t="s">
        <v>518</v>
      </c>
      <c r="H162" s="229" t="s">
        <v>518</v>
      </c>
      <c r="I162" s="229" t="s">
        <v>518</v>
      </c>
      <c r="J162" s="230">
        <v>40</v>
      </c>
      <c r="K162" s="229" t="s">
        <v>518</v>
      </c>
      <c r="L162" s="229" t="s">
        <v>518</v>
      </c>
      <c r="M162" s="229" t="s">
        <v>518</v>
      </c>
      <c r="N162" s="229" t="s">
        <v>518</v>
      </c>
      <c r="O162" s="230" t="s">
        <v>518</v>
      </c>
      <c r="P162" s="229" t="s">
        <v>518</v>
      </c>
      <c r="Q162" s="243">
        <v>93750</v>
      </c>
      <c r="R162" s="246" t="str">
        <f t="shared" si="20"/>
        <v>100 TO 35 PC</v>
      </c>
      <c r="S162" s="249">
        <f>ROW()</f>
        <v>162</v>
      </c>
    </row>
    <row r="163" spans="1:19" ht="15.75" x14ac:dyDescent="0.25">
      <c r="A163" s="259"/>
      <c r="B163" s="218" t="s">
        <v>374</v>
      </c>
      <c r="C163" s="219" t="s">
        <v>263</v>
      </c>
      <c r="D163" s="235">
        <v>100</v>
      </c>
      <c r="E163" s="229">
        <v>35</v>
      </c>
      <c r="F163" s="229" t="s">
        <v>518</v>
      </c>
      <c r="G163" s="229" t="s">
        <v>518</v>
      </c>
      <c r="H163" s="229" t="s">
        <v>518</v>
      </c>
      <c r="I163" s="229" t="s">
        <v>518</v>
      </c>
      <c r="J163" s="230">
        <v>15</v>
      </c>
      <c r="K163" s="229" t="s">
        <v>518</v>
      </c>
      <c r="L163" s="229" t="s">
        <v>518</v>
      </c>
      <c r="M163" s="229" t="s">
        <v>518</v>
      </c>
      <c r="N163" s="230" t="s">
        <v>518</v>
      </c>
      <c r="O163" s="229" t="s">
        <v>518</v>
      </c>
      <c r="P163" s="229" t="s">
        <v>518</v>
      </c>
      <c r="Q163" s="243">
        <v>38200</v>
      </c>
      <c r="R163" s="246" t="str">
        <f t="shared" si="20"/>
        <v>100 TO 35 PC</v>
      </c>
      <c r="S163" s="249">
        <f>ROW()</f>
        <v>163</v>
      </c>
    </row>
    <row r="164" spans="1:19" ht="15.75" x14ac:dyDescent="0.25">
      <c r="A164" s="259"/>
      <c r="B164" s="218" t="s">
        <v>353</v>
      </c>
      <c r="C164" s="219" t="s">
        <v>317</v>
      </c>
      <c r="D164" s="235">
        <v>100</v>
      </c>
      <c r="E164" s="229">
        <v>20</v>
      </c>
      <c r="F164" s="229" t="s">
        <v>518</v>
      </c>
      <c r="G164" s="229" t="s">
        <v>518</v>
      </c>
      <c r="H164" s="229" t="s">
        <v>518</v>
      </c>
      <c r="I164" s="229" t="s">
        <v>518</v>
      </c>
      <c r="J164" s="230">
        <v>25</v>
      </c>
      <c r="K164" s="229" t="s">
        <v>518</v>
      </c>
      <c r="L164" s="229" t="s">
        <v>518</v>
      </c>
      <c r="M164" s="229" t="s">
        <v>518</v>
      </c>
      <c r="N164" s="230" t="s">
        <v>518</v>
      </c>
      <c r="O164" s="229" t="s">
        <v>518</v>
      </c>
      <c r="P164" s="229" t="s">
        <v>518</v>
      </c>
      <c r="Q164" s="243">
        <v>61300</v>
      </c>
      <c r="R164" s="246" t="str">
        <f t="shared" si="20"/>
        <v>100 TO 20 PC</v>
      </c>
      <c r="S164" s="249">
        <f>ROW()</f>
        <v>164</v>
      </c>
    </row>
    <row r="165" spans="1:19" ht="15.75" x14ac:dyDescent="0.25">
      <c r="A165" s="259"/>
      <c r="B165" s="218" t="s">
        <v>386</v>
      </c>
      <c r="C165" s="219" t="s">
        <v>263</v>
      </c>
      <c r="D165" s="235">
        <v>100</v>
      </c>
      <c r="E165" s="229">
        <v>35</v>
      </c>
      <c r="F165" s="229" t="s">
        <v>518</v>
      </c>
      <c r="G165" s="229" t="s">
        <v>518</v>
      </c>
      <c r="H165" s="229" t="s">
        <v>518</v>
      </c>
      <c r="I165" s="229" t="s">
        <v>518</v>
      </c>
      <c r="J165" s="230">
        <v>20</v>
      </c>
      <c r="K165" s="229" t="s">
        <v>518</v>
      </c>
      <c r="L165" s="229" t="s">
        <v>518</v>
      </c>
      <c r="M165" s="229" t="s">
        <v>518</v>
      </c>
      <c r="N165" s="229" t="s">
        <v>518</v>
      </c>
      <c r="O165" s="229" t="s">
        <v>518</v>
      </c>
      <c r="P165" s="229" t="s">
        <v>518</v>
      </c>
      <c r="Q165" s="243">
        <v>49750</v>
      </c>
      <c r="R165" s="246" t="str">
        <f t="shared" si="20"/>
        <v>100 TO 35 PC</v>
      </c>
      <c r="S165" s="249">
        <f>ROW()</f>
        <v>165</v>
      </c>
    </row>
    <row r="166" spans="1:19" ht="15.75" x14ac:dyDescent="0.25">
      <c r="A166" s="259"/>
      <c r="B166" s="218" t="s">
        <v>328</v>
      </c>
      <c r="C166" s="219" t="s">
        <v>317</v>
      </c>
      <c r="D166" s="235">
        <v>100</v>
      </c>
      <c r="E166" s="229">
        <v>20</v>
      </c>
      <c r="F166" s="229" t="s">
        <v>518</v>
      </c>
      <c r="G166" s="229" t="s">
        <v>518</v>
      </c>
      <c r="H166" s="229" t="s">
        <v>518</v>
      </c>
      <c r="I166" s="229" t="s">
        <v>518</v>
      </c>
      <c r="J166" s="230">
        <v>25</v>
      </c>
      <c r="K166" s="229" t="s">
        <v>518</v>
      </c>
      <c r="L166" s="229" t="s">
        <v>518</v>
      </c>
      <c r="M166" s="229" t="s">
        <v>518</v>
      </c>
      <c r="N166" s="229" t="s">
        <v>518</v>
      </c>
      <c r="O166" s="229" t="s">
        <v>518</v>
      </c>
      <c r="P166" s="229" t="s">
        <v>518</v>
      </c>
      <c r="Q166" s="243">
        <v>61300</v>
      </c>
      <c r="R166" s="246" t="str">
        <f t="shared" si="20"/>
        <v>100 TO 20 PC</v>
      </c>
      <c r="S166" s="249">
        <f>ROW()</f>
        <v>166</v>
      </c>
    </row>
    <row r="167" spans="1:19" ht="15.75" x14ac:dyDescent="0.25">
      <c r="A167" s="259"/>
      <c r="B167" s="218" t="s">
        <v>464</v>
      </c>
      <c r="C167" s="219" t="s">
        <v>458</v>
      </c>
      <c r="D167" s="235">
        <v>100</v>
      </c>
      <c r="E167" s="230">
        <v>35</v>
      </c>
      <c r="F167" s="230" t="s">
        <v>518</v>
      </c>
      <c r="G167" s="230" t="s">
        <v>518</v>
      </c>
      <c r="H167" s="229" t="s">
        <v>518</v>
      </c>
      <c r="I167" s="229" t="s">
        <v>518</v>
      </c>
      <c r="J167" s="230">
        <v>30</v>
      </c>
      <c r="K167" s="229" t="s">
        <v>518</v>
      </c>
      <c r="L167" s="229" t="s">
        <v>518</v>
      </c>
      <c r="M167" s="229" t="s">
        <v>518</v>
      </c>
      <c r="N167" s="229" t="s">
        <v>518</v>
      </c>
      <c r="O167" s="229" t="s">
        <v>518</v>
      </c>
      <c r="P167" s="229" t="s">
        <v>518</v>
      </c>
      <c r="Q167" s="243">
        <v>69000</v>
      </c>
      <c r="R167" s="246" t="str">
        <f t="shared" si="20"/>
        <v>100 TO 35 PC</v>
      </c>
      <c r="S167" s="249">
        <f>ROW()</f>
        <v>167</v>
      </c>
    </row>
    <row r="168" spans="1:19" ht="15.75" x14ac:dyDescent="0.25">
      <c r="A168" s="259"/>
      <c r="B168" s="218" t="s">
        <v>410</v>
      </c>
      <c r="C168" s="219" t="s">
        <v>259</v>
      </c>
      <c r="D168" s="235">
        <v>100</v>
      </c>
      <c r="E168" s="229">
        <v>35</v>
      </c>
      <c r="F168" s="229" t="s">
        <v>518</v>
      </c>
      <c r="G168" s="229" t="s">
        <v>518</v>
      </c>
      <c r="H168" s="230" t="s">
        <v>518</v>
      </c>
      <c r="I168" s="229" t="s">
        <v>518</v>
      </c>
      <c r="J168" s="230">
        <v>10</v>
      </c>
      <c r="K168" s="229" t="s">
        <v>518</v>
      </c>
      <c r="L168" s="229" t="s">
        <v>518</v>
      </c>
      <c r="M168" s="230" t="s">
        <v>518</v>
      </c>
      <c r="N168" s="229" t="s">
        <v>518</v>
      </c>
      <c r="O168" s="229" t="s">
        <v>518</v>
      </c>
      <c r="P168" s="229" t="s">
        <v>518</v>
      </c>
      <c r="Q168" s="243">
        <v>22800</v>
      </c>
      <c r="R168" s="246" t="str">
        <f t="shared" si="20"/>
        <v>100 TO 35 PC</v>
      </c>
      <c r="S168" s="249">
        <f>ROW()</f>
        <v>168</v>
      </c>
    </row>
    <row r="169" spans="1:19" ht="15.75" x14ac:dyDescent="0.25">
      <c r="A169" s="259"/>
      <c r="B169" s="218" t="s">
        <v>338</v>
      </c>
      <c r="C169" s="219" t="s">
        <v>317</v>
      </c>
      <c r="D169" s="235">
        <v>100</v>
      </c>
      <c r="E169" s="229">
        <v>20</v>
      </c>
      <c r="F169" s="229" t="s">
        <v>518</v>
      </c>
      <c r="G169" s="230" t="s">
        <v>518</v>
      </c>
      <c r="H169" s="229" t="s">
        <v>518</v>
      </c>
      <c r="I169" s="229" t="s">
        <v>518</v>
      </c>
      <c r="J169" s="230">
        <v>15</v>
      </c>
      <c r="K169" s="229" t="s">
        <v>518</v>
      </c>
      <c r="L169" s="230" t="s">
        <v>518</v>
      </c>
      <c r="M169" s="229" t="s">
        <v>518</v>
      </c>
      <c r="N169" s="229" t="s">
        <v>518</v>
      </c>
      <c r="O169" s="229" t="s">
        <v>518</v>
      </c>
      <c r="P169" s="229" t="s">
        <v>518</v>
      </c>
      <c r="Q169" s="243">
        <v>34350</v>
      </c>
      <c r="R169" s="246" t="str">
        <f t="shared" si="20"/>
        <v>100 TO 20 PC</v>
      </c>
      <c r="S169" s="249">
        <f>ROW()</f>
        <v>169</v>
      </c>
    </row>
    <row r="170" spans="1:19" ht="15.75" x14ac:dyDescent="0.25">
      <c r="A170" s="259"/>
      <c r="B170" s="218" t="s">
        <v>453</v>
      </c>
      <c r="C170" s="219" t="s">
        <v>259</v>
      </c>
      <c r="D170" s="235">
        <v>100</v>
      </c>
      <c r="E170" s="229">
        <v>35</v>
      </c>
      <c r="F170" s="229" t="s">
        <v>518</v>
      </c>
      <c r="G170" s="230" t="s">
        <v>518</v>
      </c>
      <c r="H170" s="229" t="s">
        <v>518</v>
      </c>
      <c r="I170" s="229" t="s">
        <v>518</v>
      </c>
      <c r="J170" s="230">
        <v>15</v>
      </c>
      <c r="K170" s="229" t="s">
        <v>518</v>
      </c>
      <c r="L170" s="230" t="s">
        <v>518</v>
      </c>
      <c r="M170" s="229" t="s">
        <v>518</v>
      </c>
      <c r="N170" s="229" t="s">
        <v>518</v>
      </c>
      <c r="O170" s="229" t="s">
        <v>518</v>
      </c>
      <c r="P170" s="229" t="s">
        <v>518</v>
      </c>
      <c r="Q170" s="243">
        <v>34350</v>
      </c>
      <c r="R170" s="246" t="str">
        <f t="shared" si="20"/>
        <v>100 TO 35 PC</v>
      </c>
      <c r="S170" s="249">
        <f>ROW()</f>
        <v>170</v>
      </c>
    </row>
    <row r="171" spans="1:19" ht="15.75" x14ac:dyDescent="0.25">
      <c r="A171" s="259"/>
      <c r="B171" s="218" t="s">
        <v>479</v>
      </c>
      <c r="C171" s="219" t="s">
        <v>458</v>
      </c>
      <c r="D171" s="235">
        <v>100</v>
      </c>
      <c r="E171" s="229">
        <v>35</v>
      </c>
      <c r="F171" s="229" t="s">
        <v>518</v>
      </c>
      <c r="G171" s="230" t="s">
        <v>518</v>
      </c>
      <c r="H171" s="229" t="s">
        <v>518</v>
      </c>
      <c r="I171" s="229" t="s">
        <v>518</v>
      </c>
      <c r="J171" s="230">
        <v>115</v>
      </c>
      <c r="K171" s="229" t="s">
        <v>518</v>
      </c>
      <c r="L171" s="230" t="s">
        <v>518</v>
      </c>
      <c r="M171" s="229" t="s">
        <v>518</v>
      </c>
      <c r="N171" s="229" t="s">
        <v>518</v>
      </c>
      <c r="O171" s="229" t="s">
        <v>518</v>
      </c>
      <c r="P171" s="229" t="s">
        <v>518</v>
      </c>
      <c r="Q171" s="243">
        <v>164700</v>
      </c>
      <c r="R171" s="246" t="str">
        <f t="shared" si="20"/>
        <v>100 TO 35 PC</v>
      </c>
      <c r="S171" s="249">
        <f>ROW()</f>
        <v>171</v>
      </c>
    </row>
    <row r="172" spans="1:19" ht="15.75" x14ac:dyDescent="0.25">
      <c r="A172" s="259"/>
      <c r="B172" s="218" t="s">
        <v>532</v>
      </c>
      <c r="C172" s="219" t="s">
        <v>263</v>
      </c>
      <c r="D172" s="235">
        <v>100</v>
      </c>
      <c r="E172" s="229">
        <v>35</v>
      </c>
      <c r="F172" s="229" t="s">
        <v>518</v>
      </c>
      <c r="G172" s="230" t="s">
        <v>518</v>
      </c>
      <c r="H172" s="229" t="s">
        <v>518</v>
      </c>
      <c r="I172" s="229" t="s">
        <v>518</v>
      </c>
      <c r="J172" s="230">
        <v>40</v>
      </c>
      <c r="K172" s="229" t="s">
        <v>518</v>
      </c>
      <c r="L172" s="230" t="s">
        <v>518</v>
      </c>
      <c r="M172" s="229" t="s">
        <v>518</v>
      </c>
      <c r="N172" s="229" t="s">
        <v>518</v>
      </c>
      <c r="O172" s="229" t="s">
        <v>518</v>
      </c>
      <c r="P172" s="229" t="s">
        <v>518</v>
      </c>
      <c r="Q172" s="243">
        <v>93750</v>
      </c>
      <c r="R172" s="246" t="str">
        <f t="shared" ref="R172" si="25">TRIM(CONCATENATE(IF(D172="","",CONCATENATE(" ",D172," ",D$1)),IF(E172="","",CONCATENATE(" ",E172," ",E$1)),IF(F172="","",CONCATENATE(" ",F172," ",F$1)),IF(G172="","",CONCATENATE(" ",G172," ",G$1)),IF(H172="","",CONCATENATE(" ",H172," ",H$1)),IF(I172="","",CONCATENATE(" ",I172," ",I$1)),IF(K172="","",CONCATENATE(" ",K172," ",K$1)),IF(L172="","",CONCATENATE(" ",L172," ",L$1)),IF(M172="","",CONCATENATE(" ",M172," ",M$1)),IF(N172="","",CONCATENATE(" ",N172," ",N$1)),IF(O172="","",CONCATENATE(" ",O172," ",O$1)),IF(P172="","",CONCATENATE(" ",P172," ",P$1))))</f>
        <v>100 TO 35 PC</v>
      </c>
      <c r="S172" s="249">
        <f>ROW()</f>
        <v>172</v>
      </c>
    </row>
    <row r="173" spans="1:19" ht="15.75" x14ac:dyDescent="0.25">
      <c r="A173" s="259"/>
      <c r="B173" s="218" t="s">
        <v>318</v>
      </c>
      <c r="C173" s="219" t="s">
        <v>317</v>
      </c>
      <c r="D173" s="235">
        <v>100</v>
      </c>
      <c r="E173" s="229">
        <v>20</v>
      </c>
      <c r="F173" s="229" t="s">
        <v>518</v>
      </c>
      <c r="G173" s="229" t="s">
        <v>518</v>
      </c>
      <c r="H173" s="230" t="s">
        <v>518</v>
      </c>
      <c r="I173" s="229" t="s">
        <v>518</v>
      </c>
      <c r="J173" s="230">
        <v>5</v>
      </c>
      <c r="K173" s="229" t="s">
        <v>518</v>
      </c>
      <c r="L173" s="229" t="s">
        <v>518</v>
      </c>
      <c r="M173" s="229" t="s">
        <v>518</v>
      </c>
      <c r="N173" s="229" t="s">
        <v>518</v>
      </c>
      <c r="O173" s="230" t="s">
        <v>518</v>
      </c>
      <c r="P173" s="229" t="s">
        <v>518</v>
      </c>
      <c r="Q173" s="243">
        <v>15100</v>
      </c>
      <c r="R173" s="246" t="str">
        <f t="shared" si="20"/>
        <v>100 TO 20 PC</v>
      </c>
      <c r="S173" s="249">
        <f>ROW()</f>
        <v>173</v>
      </c>
    </row>
    <row r="174" spans="1:19" ht="15.75" x14ac:dyDescent="0.25">
      <c r="A174" s="259"/>
      <c r="B174" s="218" t="s">
        <v>416</v>
      </c>
      <c r="C174" s="219" t="s">
        <v>259</v>
      </c>
      <c r="D174" s="235">
        <v>100</v>
      </c>
      <c r="E174" s="229">
        <v>35</v>
      </c>
      <c r="F174" s="229" t="s">
        <v>518</v>
      </c>
      <c r="G174" s="230" t="s">
        <v>518</v>
      </c>
      <c r="H174" s="229" t="s">
        <v>518</v>
      </c>
      <c r="I174" s="229" t="s">
        <v>518</v>
      </c>
      <c r="J174" s="230">
        <v>15</v>
      </c>
      <c r="K174" s="229" t="s">
        <v>518</v>
      </c>
      <c r="L174" s="229" t="s">
        <v>518</v>
      </c>
      <c r="M174" s="229" t="s">
        <v>518</v>
      </c>
      <c r="N174" s="229" t="s">
        <v>518</v>
      </c>
      <c r="O174" s="229" t="s">
        <v>518</v>
      </c>
      <c r="P174" s="229" t="s">
        <v>518</v>
      </c>
      <c r="Q174" s="243">
        <v>38200</v>
      </c>
      <c r="R174" s="246" t="str">
        <f t="shared" si="20"/>
        <v>100 TO 35 PC</v>
      </c>
      <c r="S174" s="249">
        <f>ROW()</f>
        <v>174</v>
      </c>
    </row>
    <row r="175" spans="1:19" ht="15.75" x14ac:dyDescent="0.25">
      <c r="A175" s="259"/>
      <c r="B175" s="218" t="s">
        <v>285</v>
      </c>
      <c r="C175" s="219" t="s">
        <v>277</v>
      </c>
      <c r="D175" s="235">
        <v>50</v>
      </c>
      <c r="E175" s="229">
        <v>18</v>
      </c>
      <c r="F175" s="229" t="s">
        <v>518</v>
      </c>
      <c r="G175" s="230" t="s">
        <v>518</v>
      </c>
      <c r="H175" s="229" t="s">
        <v>518</v>
      </c>
      <c r="I175" s="229" t="s">
        <v>518</v>
      </c>
      <c r="J175" s="230">
        <v>5</v>
      </c>
      <c r="K175" s="229" t="s">
        <v>518</v>
      </c>
      <c r="L175" s="229" t="s">
        <v>518</v>
      </c>
      <c r="M175" s="229" t="s">
        <v>518</v>
      </c>
      <c r="N175" s="229" t="s">
        <v>518</v>
      </c>
      <c r="O175" s="230" t="s">
        <v>518</v>
      </c>
      <c r="P175" s="229" t="s">
        <v>518</v>
      </c>
      <c r="Q175" s="243">
        <v>12900</v>
      </c>
      <c r="R175" s="246" t="str">
        <f t="shared" si="20"/>
        <v>50 TO 18 PC</v>
      </c>
      <c r="S175" s="249">
        <f>ROW()</f>
        <v>175</v>
      </c>
    </row>
    <row r="176" spans="1:19" ht="15.75" x14ac:dyDescent="0.25">
      <c r="A176" s="259"/>
      <c r="B176" s="218" t="s">
        <v>350</v>
      </c>
      <c r="C176" s="219" t="s">
        <v>317</v>
      </c>
      <c r="D176" s="235">
        <v>100</v>
      </c>
      <c r="E176" s="229">
        <v>20</v>
      </c>
      <c r="F176" s="229" t="s">
        <v>518</v>
      </c>
      <c r="G176" s="230" t="s">
        <v>518</v>
      </c>
      <c r="H176" s="229" t="s">
        <v>518</v>
      </c>
      <c r="I176" s="229" t="s">
        <v>518</v>
      </c>
      <c r="J176" s="230">
        <v>25</v>
      </c>
      <c r="K176" s="229" t="s">
        <v>518</v>
      </c>
      <c r="L176" s="229" t="s">
        <v>518</v>
      </c>
      <c r="M176" s="229" t="s">
        <v>518</v>
      </c>
      <c r="N176" s="229" t="s">
        <v>518</v>
      </c>
      <c r="O176" s="230" t="s">
        <v>518</v>
      </c>
      <c r="P176" s="229" t="s">
        <v>518</v>
      </c>
      <c r="Q176" s="243">
        <v>61300</v>
      </c>
      <c r="R176" s="246" t="str">
        <f t="shared" si="20"/>
        <v>100 TO 20 PC</v>
      </c>
      <c r="S176" s="249">
        <f>ROW()</f>
        <v>176</v>
      </c>
    </row>
    <row r="177" spans="1:19" ht="15.75" x14ac:dyDescent="0.25">
      <c r="A177" s="259"/>
      <c r="B177" s="218" t="s">
        <v>308</v>
      </c>
      <c r="C177" s="219" t="s">
        <v>277</v>
      </c>
      <c r="D177" s="235">
        <v>50</v>
      </c>
      <c r="E177" s="229">
        <v>18</v>
      </c>
      <c r="F177" s="229" t="s">
        <v>518</v>
      </c>
      <c r="G177" s="229" t="s">
        <v>518</v>
      </c>
      <c r="H177" s="229" t="s">
        <v>518</v>
      </c>
      <c r="I177" s="229" t="s">
        <v>518</v>
      </c>
      <c r="J177" s="230">
        <v>15</v>
      </c>
      <c r="K177" s="229" t="s">
        <v>518</v>
      </c>
      <c r="L177" s="229" t="s">
        <v>518</v>
      </c>
      <c r="M177" s="229" t="s">
        <v>518</v>
      </c>
      <c r="N177" s="229" t="s">
        <v>518</v>
      </c>
      <c r="O177" s="229" t="s">
        <v>518</v>
      </c>
      <c r="P177" s="229" t="s">
        <v>518</v>
      </c>
      <c r="Q177" s="243">
        <v>38200</v>
      </c>
      <c r="R177" s="246" t="str">
        <f t="shared" si="20"/>
        <v>50 TO 18 PC</v>
      </c>
      <c r="S177" s="249">
        <f>ROW()</f>
        <v>177</v>
      </c>
    </row>
    <row r="178" spans="1:19" ht="15.75" x14ac:dyDescent="0.25">
      <c r="A178" s="259"/>
      <c r="B178" s="218" t="s">
        <v>446</v>
      </c>
      <c r="C178" s="219" t="s">
        <v>259</v>
      </c>
      <c r="D178" s="235">
        <v>100</v>
      </c>
      <c r="E178" s="229">
        <v>35</v>
      </c>
      <c r="F178" s="229" t="s">
        <v>518</v>
      </c>
      <c r="G178" s="230" t="s">
        <v>518</v>
      </c>
      <c r="H178" s="229" t="s">
        <v>518</v>
      </c>
      <c r="I178" s="229" t="s">
        <v>518</v>
      </c>
      <c r="J178" s="230">
        <v>80</v>
      </c>
      <c r="K178" s="229" t="s">
        <v>518</v>
      </c>
      <c r="L178" s="230" t="s">
        <v>518</v>
      </c>
      <c r="M178" s="229" t="s">
        <v>518</v>
      </c>
      <c r="N178" s="229" t="s">
        <v>518</v>
      </c>
      <c r="O178" s="229" t="s">
        <v>518</v>
      </c>
      <c r="P178" s="229" t="s">
        <v>518</v>
      </c>
      <c r="Q178" s="243">
        <v>164700</v>
      </c>
      <c r="R178" s="246" t="str">
        <f t="shared" si="20"/>
        <v>100 TO 35 PC</v>
      </c>
      <c r="S178" s="249">
        <f>ROW()</f>
        <v>178</v>
      </c>
    </row>
    <row r="179" spans="1:19" ht="15.75" x14ac:dyDescent="0.25">
      <c r="A179" s="259"/>
      <c r="B179" s="218" t="s">
        <v>493</v>
      </c>
      <c r="C179" s="219" t="s">
        <v>458</v>
      </c>
      <c r="D179" s="235">
        <v>100</v>
      </c>
      <c r="E179" s="229">
        <v>35</v>
      </c>
      <c r="F179" s="229" t="s">
        <v>518</v>
      </c>
      <c r="G179" s="230" t="s">
        <v>518</v>
      </c>
      <c r="H179" s="229" t="s">
        <v>518</v>
      </c>
      <c r="I179" s="229" t="s">
        <v>518</v>
      </c>
      <c r="J179" s="230">
        <v>100</v>
      </c>
      <c r="K179" s="229" t="s">
        <v>518</v>
      </c>
      <c r="L179" s="230" t="s">
        <v>518</v>
      </c>
      <c r="M179" s="229" t="s">
        <v>518</v>
      </c>
      <c r="N179" s="229" t="s">
        <v>518</v>
      </c>
      <c r="O179" s="229" t="s">
        <v>518</v>
      </c>
      <c r="P179" s="229" t="s">
        <v>518</v>
      </c>
      <c r="Q179" s="243">
        <v>164700</v>
      </c>
      <c r="R179" s="246" t="str">
        <f t="shared" si="20"/>
        <v>100 TO 35 PC</v>
      </c>
      <c r="S179" s="249">
        <f>ROW()</f>
        <v>179</v>
      </c>
    </row>
    <row r="180" spans="1:19" ht="15.75" x14ac:dyDescent="0.25">
      <c r="A180" s="259"/>
      <c r="B180" s="218" t="s">
        <v>487</v>
      </c>
      <c r="C180" s="219" t="s">
        <v>458</v>
      </c>
      <c r="D180" s="235">
        <v>100</v>
      </c>
      <c r="E180" s="229">
        <v>35</v>
      </c>
      <c r="F180" s="229" t="s">
        <v>518</v>
      </c>
      <c r="G180" s="230" t="s">
        <v>518</v>
      </c>
      <c r="H180" s="229" t="s">
        <v>518</v>
      </c>
      <c r="I180" s="229" t="s">
        <v>518</v>
      </c>
      <c r="J180" s="230">
        <v>115</v>
      </c>
      <c r="K180" s="229" t="s">
        <v>518</v>
      </c>
      <c r="L180" s="230" t="s">
        <v>518</v>
      </c>
      <c r="M180" s="229" t="s">
        <v>518</v>
      </c>
      <c r="N180" s="229" t="s">
        <v>518</v>
      </c>
      <c r="O180" s="229" t="s">
        <v>518</v>
      </c>
      <c r="P180" s="229" t="s">
        <v>518</v>
      </c>
      <c r="Q180" s="243">
        <v>164700</v>
      </c>
      <c r="R180" s="246" t="str">
        <f t="shared" si="20"/>
        <v>100 TO 35 PC</v>
      </c>
      <c r="S180" s="249">
        <f>ROW()</f>
        <v>180</v>
      </c>
    </row>
    <row r="181" spans="1:19" ht="15.75" x14ac:dyDescent="0.25">
      <c r="A181" s="261"/>
      <c r="B181" s="218" t="s">
        <v>530</v>
      </c>
      <c r="C181" s="219" t="s">
        <v>317</v>
      </c>
      <c r="D181" s="235">
        <v>100</v>
      </c>
      <c r="E181" s="229">
        <v>20</v>
      </c>
      <c r="F181" s="229" t="s">
        <v>518</v>
      </c>
      <c r="G181" s="230" t="s">
        <v>518</v>
      </c>
      <c r="H181" s="229" t="s">
        <v>518</v>
      </c>
      <c r="I181" s="229" t="s">
        <v>518</v>
      </c>
      <c r="J181" s="230">
        <v>10</v>
      </c>
      <c r="K181" s="229" t="s">
        <v>518</v>
      </c>
      <c r="L181" s="230" t="s">
        <v>518</v>
      </c>
      <c r="M181" s="229" t="s">
        <v>518</v>
      </c>
      <c r="N181" s="229" t="s">
        <v>518</v>
      </c>
      <c r="O181" s="229" t="s">
        <v>518</v>
      </c>
      <c r="P181" s="229" t="s">
        <v>518</v>
      </c>
      <c r="Q181" s="243">
        <v>27750</v>
      </c>
      <c r="R181" s="246" t="str">
        <f t="shared" ref="R181" si="26">TRIM(CONCATENATE(IF(D181="","",CONCATENATE(" ",D181," ",D$1)),IF(E181="","",CONCATENATE(" ",E181," ",E$1)),IF(F181="","",CONCATENATE(" ",F181," ",F$1)),IF(G181="","",CONCATENATE(" ",G181," ",G$1)),IF(H181="","",CONCATENATE(" ",H181," ",H$1)),IF(I181="","",CONCATENATE(" ",I181," ",I$1)),IF(K181="","",CONCATENATE(" ",K181," ",K$1)),IF(L181="","",CONCATENATE(" ",L181," ",L$1)),IF(M181="","",CONCATENATE(" ",M181," ",M$1)),IF(N181="","",CONCATENATE(" ",N181," ",N$1)),IF(O181="","",CONCATENATE(" ",O181," ",O$1)),IF(P181="","",CONCATENATE(" ",P181," ",P$1))))</f>
        <v>100 TO 20 PC</v>
      </c>
      <c r="S181" s="249">
        <f>ROW()</f>
        <v>181</v>
      </c>
    </row>
    <row r="182" spans="1:19" ht="15.75" x14ac:dyDescent="0.25">
      <c r="A182" s="259"/>
      <c r="B182" s="218" t="s">
        <v>469</v>
      </c>
      <c r="C182" s="219" t="s">
        <v>458</v>
      </c>
      <c r="D182" s="235">
        <v>100</v>
      </c>
      <c r="E182" s="229">
        <v>35</v>
      </c>
      <c r="F182" s="229" t="s">
        <v>518</v>
      </c>
      <c r="G182" s="230" t="s">
        <v>518</v>
      </c>
      <c r="H182" s="229" t="s">
        <v>518</v>
      </c>
      <c r="I182" s="229" t="s">
        <v>518</v>
      </c>
      <c r="J182" s="230">
        <v>50</v>
      </c>
      <c r="K182" s="229" t="s">
        <v>518</v>
      </c>
      <c r="L182" s="230" t="s">
        <v>518</v>
      </c>
      <c r="M182" s="229" t="s">
        <v>518</v>
      </c>
      <c r="N182" s="229" t="s">
        <v>518</v>
      </c>
      <c r="O182" s="229" t="s">
        <v>518</v>
      </c>
      <c r="P182" s="229" t="s">
        <v>518</v>
      </c>
      <c r="Q182" s="243">
        <v>115750</v>
      </c>
      <c r="R182" s="246" t="str">
        <f t="shared" si="20"/>
        <v>100 TO 35 PC</v>
      </c>
      <c r="S182" s="249">
        <f>ROW()</f>
        <v>182</v>
      </c>
    </row>
    <row r="183" spans="1:19" ht="15.75" x14ac:dyDescent="0.25">
      <c r="A183" s="259"/>
      <c r="B183" s="218" t="s">
        <v>307</v>
      </c>
      <c r="C183" s="219" t="s">
        <v>277</v>
      </c>
      <c r="D183" s="235">
        <v>50</v>
      </c>
      <c r="E183" s="229">
        <v>18</v>
      </c>
      <c r="F183" s="229" t="s">
        <v>518</v>
      </c>
      <c r="G183" s="230" t="s">
        <v>518</v>
      </c>
      <c r="H183" s="229" t="s">
        <v>518</v>
      </c>
      <c r="I183" s="229" t="s">
        <v>518</v>
      </c>
      <c r="J183" s="230">
        <v>15</v>
      </c>
      <c r="K183" s="229" t="s">
        <v>518</v>
      </c>
      <c r="L183" s="230" t="s">
        <v>518</v>
      </c>
      <c r="M183" s="229" t="s">
        <v>518</v>
      </c>
      <c r="N183" s="229" t="s">
        <v>518</v>
      </c>
      <c r="O183" s="229" t="s">
        <v>518</v>
      </c>
      <c r="P183" s="229" t="s">
        <v>518</v>
      </c>
      <c r="Q183" s="243">
        <v>38200</v>
      </c>
      <c r="R183" s="246" t="str">
        <f t="shared" si="20"/>
        <v>50 TO 18 PC</v>
      </c>
      <c r="S183" s="249">
        <f>ROW()</f>
        <v>183</v>
      </c>
    </row>
    <row r="184" spans="1:19" ht="15.75" x14ac:dyDescent="0.25">
      <c r="A184" s="259"/>
      <c r="B184" s="218" t="s">
        <v>294</v>
      </c>
      <c r="C184" s="219" t="s">
        <v>277</v>
      </c>
      <c r="D184" s="235">
        <v>50</v>
      </c>
      <c r="E184" s="229">
        <v>18</v>
      </c>
      <c r="F184" s="229" t="s">
        <v>518</v>
      </c>
      <c r="G184" s="229" t="s">
        <v>518</v>
      </c>
      <c r="H184" s="229" t="s">
        <v>518</v>
      </c>
      <c r="I184" s="230" t="s">
        <v>518</v>
      </c>
      <c r="J184" s="230">
        <v>5</v>
      </c>
      <c r="K184" s="229" t="s">
        <v>518</v>
      </c>
      <c r="L184" s="229" t="s">
        <v>518</v>
      </c>
      <c r="M184" s="229" t="s">
        <v>518</v>
      </c>
      <c r="N184" s="229" t="s">
        <v>518</v>
      </c>
      <c r="O184" s="229" t="s">
        <v>518</v>
      </c>
      <c r="P184" s="229" t="s">
        <v>518</v>
      </c>
      <c r="Q184" s="243">
        <v>17850</v>
      </c>
      <c r="R184" s="246" t="str">
        <f t="shared" si="20"/>
        <v>50 TO 18 PC</v>
      </c>
      <c r="S184" s="249">
        <f>ROW()</f>
        <v>184</v>
      </c>
    </row>
    <row r="185" spans="1:19" ht="15.75" x14ac:dyDescent="0.25">
      <c r="A185" s="261"/>
      <c r="B185" s="218" t="s">
        <v>1965</v>
      </c>
      <c r="C185" s="219" t="s">
        <v>317</v>
      </c>
      <c r="D185" s="235">
        <v>100</v>
      </c>
      <c r="E185" s="229">
        <v>20</v>
      </c>
      <c r="F185" s="229" t="s">
        <v>518</v>
      </c>
      <c r="G185" s="229" t="s">
        <v>518</v>
      </c>
      <c r="H185" s="229" t="s">
        <v>518</v>
      </c>
      <c r="I185" s="230" t="s">
        <v>518</v>
      </c>
      <c r="J185" s="230">
        <v>50</v>
      </c>
      <c r="K185" s="229" t="s">
        <v>518</v>
      </c>
      <c r="L185" s="229" t="s">
        <v>518</v>
      </c>
      <c r="M185" s="229" t="s">
        <v>518</v>
      </c>
      <c r="N185" s="229" t="s">
        <v>518</v>
      </c>
      <c r="O185" s="229" t="s">
        <v>518</v>
      </c>
      <c r="P185" s="229" t="s">
        <v>518</v>
      </c>
      <c r="Q185" s="243">
        <v>115750</v>
      </c>
      <c r="R185" s="246" t="str">
        <f t="shared" ref="R185" si="27">TRIM(CONCATENATE(IF(D185="","",CONCATENATE(" ",D185," ",D$1)),IF(E185="","",CONCATENATE(" ",E185," ",E$1)),IF(F185="","",CONCATENATE(" ",F185," ",F$1)),IF(G185="","",CONCATENATE(" ",G185," ",G$1)),IF(H185="","",CONCATENATE(" ",H185," ",H$1)),IF(I185="","",CONCATENATE(" ",I185," ",I$1)),IF(K185="","",CONCATENATE(" ",K185," ",K$1)),IF(L185="","",CONCATENATE(" ",L185," ",L$1)),IF(M185="","",CONCATENATE(" ",M185," ",M$1)),IF(N185="","",CONCATENATE(" ",N185," ",N$1)),IF(O185="","",CONCATENATE(" ",O185," ",O$1)),IF(P185="","",CONCATENATE(" ",P185," ",P$1))))</f>
        <v>100 TO 20 PC</v>
      </c>
      <c r="S185" s="249">
        <f>ROW()</f>
        <v>185</v>
      </c>
    </row>
    <row r="186" spans="1:19" ht="15.75" x14ac:dyDescent="0.25">
      <c r="A186" s="259"/>
      <c r="B186" s="218" t="s">
        <v>324</v>
      </c>
      <c r="C186" s="219" t="s">
        <v>317</v>
      </c>
      <c r="D186" s="235">
        <v>100</v>
      </c>
      <c r="E186" s="229">
        <v>20</v>
      </c>
      <c r="F186" s="229" t="s">
        <v>518</v>
      </c>
      <c r="G186" s="229" t="s">
        <v>518</v>
      </c>
      <c r="H186" s="229" t="s">
        <v>518</v>
      </c>
      <c r="I186" s="230" t="s">
        <v>518</v>
      </c>
      <c r="J186" s="230">
        <v>20</v>
      </c>
      <c r="K186" s="229" t="s">
        <v>518</v>
      </c>
      <c r="L186" s="229" t="s">
        <v>518</v>
      </c>
      <c r="M186" s="229" t="s">
        <v>518</v>
      </c>
      <c r="N186" s="229" t="s">
        <v>518</v>
      </c>
      <c r="O186" s="229" t="s">
        <v>518</v>
      </c>
      <c r="P186" s="229" t="s">
        <v>518</v>
      </c>
      <c r="Q186" s="243">
        <v>48100</v>
      </c>
      <c r="R186" s="246" t="str">
        <f t="shared" ref="R186" si="28">TRIM(CONCATENATE(IF(D186="","",CONCATENATE(" ",D186," ",D$1)),IF(E186="","",CONCATENATE(" ",E186," ",E$1)),IF(F186="","",CONCATENATE(" ",F186," ",F$1)),IF(G186="","",CONCATENATE(" ",G186," ",G$1)),IF(H186="","",CONCATENATE(" ",H186," ",H$1)),IF(I186="","",CONCATENATE(" ",I186," ",I$1)),IF(K186="","",CONCATENATE(" ",K186," ",K$1)),IF(L186="","",CONCATENATE(" ",L186," ",L$1)),IF(M186="","",CONCATENATE(" ",M186," ",M$1)),IF(N186="","",CONCATENATE(" ",N186," ",N$1)),IF(O186="","",CONCATENATE(" ",O186," ",O$1)),IF(P186="","",CONCATENATE(" ",P186," ",P$1))))</f>
        <v>100 TO 20 PC</v>
      </c>
      <c r="S186" s="249">
        <f>ROW()</f>
        <v>186</v>
      </c>
    </row>
    <row r="187" spans="1:19" ht="15.75" x14ac:dyDescent="0.25">
      <c r="A187" s="259"/>
      <c r="B187" s="218" t="s">
        <v>370</v>
      </c>
      <c r="C187" s="219" t="s">
        <v>263</v>
      </c>
      <c r="D187" s="235">
        <v>100</v>
      </c>
      <c r="E187" s="229">
        <v>35</v>
      </c>
      <c r="F187" s="229" t="s">
        <v>518</v>
      </c>
      <c r="G187" s="230" t="s">
        <v>518</v>
      </c>
      <c r="H187" s="229" t="s">
        <v>518</v>
      </c>
      <c r="I187" s="229" t="s">
        <v>518</v>
      </c>
      <c r="J187" s="230">
        <v>15</v>
      </c>
      <c r="K187" s="229" t="s">
        <v>518</v>
      </c>
      <c r="L187" s="229" t="s">
        <v>518</v>
      </c>
      <c r="M187" s="230" t="s">
        <v>518</v>
      </c>
      <c r="N187" s="229" t="s">
        <v>518</v>
      </c>
      <c r="O187" s="229" t="s">
        <v>518</v>
      </c>
      <c r="P187" s="229" t="s">
        <v>518</v>
      </c>
      <c r="Q187" s="243">
        <v>38200</v>
      </c>
      <c r="R187" s="246" t="str">
        <f t="shared" si="20"/>
        <v>100 TO 35 PC</v>
      </c>
      <c r="S187" s="249">
        <f>ROW()</f>
        <v>187</v>
      </c>
    </row>
    <row r="188" spans="1:19" ht="15.75" x14ac:dyDescent="0.25">
      <c r="A188" s="259"/>
      <c r="B188" s="218" t="s">
        <v>435</v>
      </c>
      <c r="C188" s="219" t="s">
        <v>259</v>
      </c>
      <c r="D188" s="235">
        <v>100</v>
      </c>
      <c r="E188" s="229">
        <v>35</v>
      </c>
      <c r="F188" s="229" t="s">
        <v>518</v>
      </c>
      <c r="G188" s="230" t="s">
        <v>518</v>
      </c>
      <c r="H188" s="229" t="s">
        <v>518</v>
      </c>
      <c r="I188" s="229" t="s">
        <v>518</v>
      </c>
      <c r="J188" s="230">
        <v>40</v>
      </c>
      <c r="K188" s="229" t="s">
        <v>518</v>
      </c>
      <c r="L188" s="229" t="s">
        <v>518</v>
      </c>
      <c r="M188" s="229" t="s">
        <v>518</v>
      </c>
      <c r="N188" s="229" t="s">
        <v>518</v>
      </c>
      <c r="O188" s="229" t="s">
        <v>518</v>
      </c>
      <c r="P188" s="229" t="s">
        <v>518</v>
      </c>
      <c r="Q188" s="243">
        <v>93750</v>
      </c>
      <c r="R188" s="246" t="str">
        <f t="shared" si="20"/>
        <v>100 TO 35 PC</v>
      </c>
      <c r="S188" s="249">
        <f>ROW()</f>
        <v>188</v>
      </c>
    </row>
    <row r="189" spans="1:19" ht="15.75" x14ac:dyDescent="0.25">
      <c r="A189" s="259"/>
      <c r="B189" s="218" t="s">
        <v>298</v>
      </c>
      <c r="C189" s="219" t="s">
        <v>277</v>
      </c>
      <c r="D189" s="235">
        <v>50</v>
      </c>
      <c r="E189" s="229">
        <v>18</v>
      </c>
      <c r="F189" s="229" t="s">
        <v>518</v>
      </c>
      <c r="G189" s="230" t="s">
        <v>518</v>
      </c>
      <c r="H189" s="229" t="s">
        <v>518</v>
      </c>
      <c r="I189" s="229" t="s">
        <v>518</v>
      </c>
      <c r="J189" s="230">
        <v>10</v>
      </c>
      <c r="K189" s="229" t="s">
        <v>518</v>
      </c>
      <c r="L189" s="229" t="s">
        <v>518</v>
      </c>
      <c r="M189" s="229" t="s">
        <v>518</v>
      </c>
      <c r="N189" s="229" t="s">
        <v>518</v>
      </c>
      <c r="O189" s="229" t="s">
        <v>518</v>
      </c>
      <c r="P189" s="229" t="s">
        <v>518</v>
      </c>
      <c r="Q189" s="243">
        <v>22800</v>
      </c>
      <c r="R189" s="246" t="str">
        <f t="shared" si="20"/>
        <v>50 TO 18 PC</v>
      </c>
      <c r="S189" s="249">
        <f>ROW()</f>
        <v>189</v>
      </c>
    </row>
    <row r="190" spans="1:19" ht="15.75" x14ac:dyDescent="0.25">
      <c r="A190" s="259"/>
      <c r="B190" s="218" t="s">
        <v>382</v>
      </c>
      <c r="C190" s="219" t="s">
        <v>263</v>
      </c>
      <c r="D190" s="235">
        <v>100</v>
      </c>
      <c r="E190" s="229">
        <v>35</v>
      </c>
      <c r="F190" s="229" t="s">
        <v>518</v>
      </c>
      <c r="G190" s="230" t="s">
        <v>518</v>
      </c>
      <c r="H190" s="229" t="s">
        <v>518</v>
      </c>
      <c r="I190" s="229" t="s">
        <v>518</v>
      </c>
      <c r="J190" s="230">
        <v>15</v>
      </c>
      <c r="K190" s="229" t="s">
        <v>518</v>
      </c>
      <c r="L190" s="230" t="s">
        <v>518</v>
      </c>
      <c r="M190" s="229" t="s">
        <v>518</v>
      </c>
      <c r="N190" s="229" t="s">
        <v>518</v>
      </c>
      <c r="O190" s="229" t="s">
        <v>518</v>
      </c>
      <c r="P190" s="229" t="s">
        <v>518</v>
      </c>
      <c r="Q190" s="243">
        <v>34350</v>
      </c>
      <c r="R190" s="246" t="str">
        <f t="shared" si="20"/>
        <v>100 TO 35 PC</v>
      </c>
      <c r="S190" s="249">
        <f>ROW()</f>
        <v>190</v>
      </c>
    </row>
    <row r="191" spans="1:19" ht="15.75" x14ac:dyDescent="0.25">
      <c r="A191" s="259"/>
      <c r="B191" s="218" t="s">
        <v>392</v>
      </c>
      <c r="C191" s="219" t="s">
        <v>263</v>
      </c>
      <c r="D191" s="235">
        <v>100</v>
      </c>
      <c r="E191" s="229">
        <v>35</v>
      </c>
      <c r="F191" s="229" t="s">
        <v>518</v>
      </c>
      <c r="G191" s="229" t="s">
        <v>518</v>
      </c>
      <c r="H191" s="229" t="s">
        <v>518</v>
      </c>
      <c r="I191" s="229" t="s">
        <v>518</v>
      </c>
      <c r="J191" s="230">
        <v>20</v>
      </c>
      <c r="K191" s="229" t="s">
        <v>518</v>
      </c>
      <c r="L191" s="229" t="s">
        <v>518</v>
      </c>
      <c r="M191" s="229" t="s">
        <v>518</v>
      </c>
      <c r="N191" s="229" t="s">
        <v>518</v>
      </c>
      <c r="O191" s="229" t="s">
        <v>518</v>
      </c>
      <c r="P191" s="229" t="s">
        <v>518</v>
      </c>
      <c r="Q191" s="243">
        <v>49750</v>
      </c>
      <c r="R191" s="246" t="str">
        <f t="shared" si="20"/>
        <v>100 TO 35 PC</v>
      </c>
      <c r="S191" s="249">
        <f>ROW()</f>
        <v>191</v>
      </c>
    </row>
    <row r="192" spans="1:19" ht="15.75" x14ac:dyDescent="0.25">
      <c r="A192" s="259"/>
      <c r="B192" s="218" t="s">
        <v>462</v>
      </c>
      <c r="C192" s="219" t="s">
        <v>458</v>
      </c>
      <c r="D192" s="235">
        <v>100</v>
      </c>
      <c r="E192" s="229">
        <v>35</v>
      </c>
      <c r="F192" s="229" t="s">
        <v>518</v>
      </c>
      <c r="G192" s="229" t="s">
        <v>518</v>
      </c>
      <c r="H192" s="229" t="s">
        <v>518</v>
      </c>
      <c r="I192" s="229" t="s">
        <v>518</v>
      </c>
      <c r="J192" s="230">
        <v>15</v>
      </c>
      <c r="K192" s="229" t="s">
        <v>518</v>
      </c>
      <c r="L192" s="229" t="s">
        <v>518</v>
      </c>
      <c r="M192" s="229" t="s">
        <v>518</v>
      </c>
      <c r="N192" s="229" t="s">
        <v>518</v>
      </c>
      <c r="O192" s="229" t="s">
        <v>518</v>
      </c>
      <c r="P192" s="229" t="s">
        <v>518</v>
      </c>
      <c r="Q192" s="243">
        <v>38200</v>
      </c>
      <c r="R192" s="246" t="str">
        <f t="shared" si="20"/>
        <v>100 TO 35 PC</v>
      </c>
      <c r="S192" s="249">
        <f>ROW()</f>
        <v>192</v>
      </c>
    </row>
    <row r="193" spans="1:19" ht="15.75" x14ac:dyDescent="0.25">
      <c r="A193" s="259"/>
      <c r="B193" s="218" t="s">
        <v>494</v>
      </c>
      <c r="C193" s="219" t="s">
        <v>458</v>
      </c>
      <c r="D193" s="235">
        <v>100</v>
      </c>
      <c r="E193" s="229">
        <v>35</v>
      </c>
      <c r="F193" s="229" t="s">
        <v>518</v>
      </c>
      <c r="G193" s="229" t="s">
        <v>518</v>
      </c>
      <c r="H193" s="229" t="s">
        <v>518</v>
      </c>
      <c r="I193" s="229" t="s">
        <v>518</v>
      </c>
      <c r="J193" s="230">
        <v>250</v>
      </c>
      <c r="K193" s="229" t="s">
        <v>518</v>
      </c>
      <c r="L193" s="229" t="s">
        <v>518</v>
      </c>
      <c r="M193" s="229" t="s">
        <v>518</v>
      </c>
      <c r="N193" s="229" t="s">
        <v>518</v>
      </c>
      <c r="O193" s="229" t="s">
        <v>518</v>
      </c>
      <c r="P193" s="229" t="s">
        <v>518</v>
      </c>
      <c r="Q193" s="243">
        <v>164700</v>
      </c>
      <c r="R193" s="246" t="str">
        <f t="shared" si="20"/>
        <v>100 TO 35 PC</v>
      </c>
      <c r="S193" s="249">
        <f>ROW()</f>
        <v>193</v>
      </c>
    </row>
    <row r="194" spans="1:19" ht="15.75" x14ac:dyDescent="0.25">
      <c r="A194" s="259"/>
      <c r="B194" s="218" t="s">
        <v>418</v>
      </c>
      <c r="C194" s="219" t="s">
        <v>259</v>
      </c>
      <c r="D194" s="235">
        <v>100</v>
      </c>
      <c r="E194" s="229">
        <v>35</v>
      </c>
      <c r="F194" s="229" t="s">
        <v>518</v>
      </c>
      <c r="G194" s="230" t="s">
        <v>518</v>
      </c>
      <c r="H194" s="229" t="s">
        <v>518</v>
      </c>
      <c r="I194" s="229" t="s">
        <v>518</v>
      </c>
      <c r="J194" s="230">
        <v>15</v>
      </c>
      <c r="K194" s="229" t="s">
        <v>518</v>
      </c>
      <c r="L194" s="229" t="s">
        <v>518</v>
      </c>
      <c r="M194" s="229" t="s">
        <v>518</v>
      </c>
      <c r="N194" s="229" t="s">
        <v>518</v>
      </c>
      <c r="O194" s="229" t="s">
        <v>518</v>
      </c>
      <c r="P194" s="229" t="s">
        <v>518</v>
      </c>
      <c r="Q194" s="243">
        <v>38200</v>
      </c>
      <c r="R194" s="246" t="str">
        <f t="shared" si="20"/>
        <v>100 TO 35 PC</v>
      </c>
      <c r="S194" s="249">
        <f>ROW()</f>
        <v>194</v>
      </c>
    </row>
    <row r="195" spans="1:19" ht="15.75" x14ac:dyDescent="0.25">
      <c r="A195" s="259"/>
      <c r="B195" s="218" t="s">
        <v>471</v>
      </c>
      <c r="C195" s="219" t="s">
        <v>458</v>
      </c>
      <c r="D195" s="235">
        <v>100</v>
      </c>
      <c r="E195" s="229">
        <v>35</v>
      </c>
      <c r="F195" s="229" t="s">
        <v>518</v>
      </c>
      <c r="G195" s="229" t="s">
        <v>518</v>
      </c>
      <c r="H195" s="229" t="s">
        <v>518</v>
      </c>
      <c r="I195" s="229" t="s">
        <v>518</v>
      </c>
      <c r="J195" s="230">
        <v>50</v>
      </c>
      <c r="K195" s="229" t="s">
        <v>518</v>
      </c>
      <c r="L195" s="229" t="s">
        <v>518</v>
      </c>
      <c r="M195" s="229" t="s">
        <v>518</v>
      </c>
      <c r="N195" s="229" t="s">
        <v>518</v>
      </c>
      <c r="O195" s="229" t="s">
        <v>518</v>
      </c>
      <c r="P195" s="229" t="s">
        <v>518</v>
      </c>
      <c r="Q195" s="243">
        <v>115750</v>
      </c>
      <c r="R195" s="246" t="str">
        <f t="shared" si="20"/>
        <v>100 TO 35 PC</v>
      </c>
      <c r="S195" s="249">
        <f>ROW()</f>
        <v>195</v>
      </c>
    </row>
    <row r="196" spans="1:19" ht="15.75" x14ac:dyDescent="0.25">
      <c r="A196" s="259"/>
      <c r="B196" s="218" t="s">
        <v>291</v>
      </c>
      <c r="C196" s="219" t="s">
        <v>277</v>
      </c>
      <c r="D196" s="235">
        <v>50</v>
      </c>
      <c r="E196" s="229">
        <v>18</v>
      </c>
      <c r="F196" s="229" t="s">
        <v>518</v>
      </c>
      <c r="G196" s="229" t="s">
        <v>518</v>
      </c>
      <c r="H196" s="229" t="s">
        <v>518</v>
      </c>
      <c r="I196" s="229" t="s">
        <v>518</v>
      </c>
      <c r="J196" s="230">
        <v>5</v>
      </c>
      <c r="K196" s="229" t="s">
        <v>518</v>
      </c>
      <c r="L196" s="229" t="s">
        <v>518</v>
      </c>
      <c r="M196" s="229" t="s">
        <v>518</v>
      </c>
      <c r="N196" s="229" t="s">
        <v>518</v>
      </c>
      <c r="O196" s="229" t="s">
        <v>518</v>
      </c>
      <c r="P196" s="229" t="s">
        <v>518</v>
      </c>
      <c r="Q196" s="243">
        <v>17850</v>
      </c>
      <c r="R196" s="246" t="str">
        <f t="shared" si="20"/>
        <v>50 TO 18 PC</v>
      </c>
      <c r="S196" s="249">
        <f>ROW()</f>
        <v>196</v>
      </c>
    </row>
    <row r="197" spans="1:19" ht="15.75" x14ac:dyDescent="0.25">
      <c r="A197" s="259"/>
      <c r="B197" s="218" t="s">
        <v>393</v>
      </c>
      <c r="C197" s="219" t="s">
        <v>263</v>
      </c>
      <c r="D197" s="235">
        <v>100</v>
      </c>
      <c r="E197" s="229">
        <v>35</v>
      </c>
      <c r="F197" s="229" t="s">
        <v>518</v>
      </c>
      <c r="G197" s="230" t="s">
        <v>518</v>
      </c>
      <c r="H197" s="229" t="s">
        <v>518</v>
      </c>
      <c r="I197" s="229" t="s">
        <v>518</v>
      </c>
      <c r="J197" s="230">
        <v>50</v>
      </c>
      <c r="K197" s="229" t="s">
        <v>518</v>
      </c>
      <c r="L197" s="230" t="s">
        <v>518</v>
      </c>
      <c r="M197" s="229" t="s">
        <v>518</v>
      </c>
      <c r="N197" s="229" t="s">
        <v>518</v>
      </c>
      <c r="O197" s="229" t="s">
        <v>518</v>
      </c>
      <c r="P197" s="229" t="s">
        <v>518</v>
      </c>
      <c r="Q197" s="243">
        <v>115750</v>
      </c>
      <c r="R197" s="246" t="str">
        <f t="shared" si="20"/>
        <v>100 TO 35 PC</v>
      </c>
      <c r="S197" s="249">
        <f>ROW()</f>
        <v>197</v>
      </c>
    </row>
    <row r="198" spans="1:19" ht="15.75" x14ac:dyDescent="0.25">
      <c r="A198" s="259"/>
      <c r="B198" s="218" t="s">
        <v>337</v>
      </c>
      <c r="C198" s="219" t="s">
        <v>317</v>
      </c>
      <c r="D198" s="235">
        <v>100</v>
      </c>
      <c r="E198" s="229">
        <v>20</v>
      </c>
      <c r="F198" s="229" t="s">
        <v>518</v>
      </c>
      <c r="G198" s="230" t="s">
        <v>518</v>
      </c>
      <c r="H198" s="229" t="s">
        <v>518</v>
      </c>
      <c r="I198" s="229" t="s">
        <v>518</v>
      </c>
      <c r="J198" s="230">
        <v>40</v>
      </c>
      <c r="K198" s="229" t="s">
        <v>518</v>
      </c>
      <c r="L198" s="230" t="s">
        <v>518</v>
      </c>
      <c r="M198" s="229" t="s">
        <v>518</v>
      </c>
      <c r="N198" s="229" t="s">
        <v>518</v>
      </c>
      <c r="O198" s="229" t="s">
        <v>518</v>
      </c>
      <c r="P198" s="229" t="s">
        <v>518</v>
      </c>
      <c r="Q198" s="243">
        <v>88800</v>
      </c>
      <c r="R198" s="246" t="str">
        <f t="shared" si="20"/>
        <v>100 TO 20 PC</v>
      </c>
      <c r="S198" s="249">
        <f>ROW()</f>
        <v>198</v>
      </c>
    </row>
    <row r="199" spans="1:19" ht="15.75" x14ac:dyDescent="0.25">
      <c r="A199" s="259"/>
      <c r="B199" s="218" t="s">
        <v>430</v>
      </c>
      <c r="C199" s="219" t="s">
        <v>259</v>
      </c>
      <c r="D199" s="235">
        <v>100</v>
      </c>
      <c r="E199" s="229">
        <v>35</v>
      </c>
      <c r="F199" s="229" t="s">
        <v>518</v>
      </c>
      <c r="G199" s="230" t="s">
        <v>518</v>
      </c>
      <c r="H199" s="229" t="s">
        <v>518</v>
      </c>
      <c r="I199" s="229" t="s">
        <v>518</v>
      </c>
      <c r="J199" s="230">
        <v>80</v>
      </c>
      <c r="K199" s="229" t="s">
        <v>518</v>
      </c>
      <c r="L199" s="230" t="s">
        <v>518</v>
      </c>
      <c r="M199" s="229" t="s">
        <v>518</v>
      </c>
      <c r="N199" s="229" t="s">
        <v>518</v>
      </c>
      <c r="O199" s="229" t="s">
        <v>518</v>
      </c>
      <c r="P199" s="229" t="s">
        <v>518</v>
      </c>
      <c r="Q199" s="243">
        <v>164700</v>
      </c>
      <c r="R199" s="246" t="str">
        <f t="shared" si="20"/>
        <v>100 TO 35 PC</v>
      </c>
      <c r="S199" s="249">
        <f>ROW()</f>
        <v>199</v>
      </c>
    </row>
    <row r="200" spans="1:19" ht="15.75" x14ac:dyDescent="0.25">
      <c r="A200" s="259"/>
      <c r="B200" s="218" t="s">
        <v>491</v>
      </c>
      <c r="C200" s="219" t="s">
        <v>458</v>
      </c>
      <c r="D200" s="235">
        <v>100</v>
      </c>
      <c r="E200" s="229">
        <v>35</v>
      </c>
      <c r="F200" s="229" t="s">
        <v>518</v>
      </c>
      <c r="G200" s="230" t="s">
        <v>518</v>
      </c>
      <c r="H200" s="229" t="s">
        <v>518</v>
      </c>
      <c r="I200" s="229" t="s">
        <v>518</v>
      </c>
      <c r="J200" s="230">
        <v>115</v>
      </c>
      <c r="K200" s="229" t="s">
        <v>518</v>
      </c>
      <c r="L200" s="230" t="s">
        <v>518</v>
      </c>
      <c r="M200" s="229" t="s">
        <v>518</v>
      </c>
      <c r="N200" s="229" t="s">
        <v>518</v>
      </c>
      <c r="O200" s="229" t="s">
        <v>518</v>
      </c>
      <c r="P200" s="229" t="s">
        <v>518</v>
      </c>
      <c r="Q200" s="243">
        <v>164700</v>
      </c>
      <c r="R200" s="246" t="str">
        <f t="shared" si="20"/>
        <v>100 TO 35 PC</v>
      </c>
      <c r="S200" s="249">
        <f>ROW()</f>
        <v>200</v>
      </c>
    </row>
    <row r="201" spans="1:19" ht="15.75" x14ac:dyDescent="0.25">
      <c r="A201" s="259"/>
      <c r="B201" s="218" t="s">
        <v>301</v>
      </c>
      <c r="C201" s="219" t="s">
        <v>277</v>
      </c>
      <c r="D201" s="235">
        <v>50</v>
      </c>
      <c r="E201" s="229">
        <v>18</v>
      </c>
      <c r="F201" s="229" t="s">
        <v>518</v>
      </c>
      <c r="G201" s="230" t="s">
        <v>518</v>
      </c>
      <c r="H201" s="229" t="s">
        <v>518</v>
      </c>
      <c r="I201" s="229" t="s">
        <v>518</v>
      </c>
      <c r="J201" s="230">
        <v>20</v>
      </c>
      <c r="K201" s="229" t="s">
        <v>518</v>
      </c>
      <c r="L201" s="230" t="s">
        <v>518</v>
      </c>
      <c r="M201" s="229" t="s">
        <v>518</v>
      </c>
      <c r="N201" s="229" t="s">
        <v>518</v>
      </c>
      <c r="O201" s="229" t="s">
        <v>518</v>
      </c>
      <c r="P201" s="229" t="s">
        <v>518</v>
      </c>
      <c r="Q201" s="243">
        <v>48100</v>
      </c>
      <c r="R201" s="246" t="str">
        <f t="shared" si="20"/>
        <v>50 TO 18 PC</v>
      </c>
      <c r="S201" s="249">
        <f>ROW()</f>
        <v>201</v>
      </c>
    </row>
    <row r="202" spans="1:19" ht="15.75" x14ac:dyDescent="0.25">
      <c r="A202" s="259"/>
      <c r="B202" s="218" t="s">
        <v>525</v>
      </c>
      <c r="C202" s="219" t="s">
        <v>458</v>
      </c>
      <c r="D202" s="235">
        <v>100</v>
      </c>
      <c r="E202" s="229">
        <v>35</v>
      </c>
      <c r="F202" s="229" t="s">
        <v>518</v>
      </c>
      <c r="G202" s="230" t="s">
        <v>518</v>
      </c>
      <c r="H202" s="229" t="s">
        <v>518</v>
      </c>
      <c r="I202" s="229" t="s">
        <v>518</v>
      </c>
      <c r="J202" s="230">
        <v>125</v>
      </c>
      <c r="K202" s="229" t="s">
        <v>518</v>
      </c>
      <c r="L202" s="230" t="s">
        <v>518</v>
      </c>
      <c r="M202" s="229" t="s">
        <v>518</v>
      </c>
      <c r="N202" s="229" t="s">
        <v>518</v>
      </c>
      <c r="O202" s="229" t="s">
        <v>518</v>
      </c>
      <c r="P202" s="229" t="s">
        <v>518</v>
      </c>
      <c r="Q202" s="243">
        <v>164700</v>
      </c>
      <c r="R202" s="246" t="str">
        <f t="shared" ref="R202" si="29">TRIM(CONCATENATE(IF(D202="","",CONCATENATE(" ",D202," ",D$1)),IF(E202="","",CONCATENATE(" ",E202," ",E$1)),IF(F202="","",CONCATENATE(" ",F202," ",F$1)),IF(G202="","",CONCATENATE(" ",G202," ",G$1)),IF(H202="","",CONCATENATE(" ",H202," ",H$1)),IF(I202="","",CONCATENATE(" ",I202," ",I$1)),IF(K202="","",CONCATENATE(" ",K202," ",K$1)),IF(L202="","",CONCATENATE(" ",L202," ",L$1)),IF(M202="","",CONCATENATE(" ",M202," ",M$1)),IF(N202="","",CONCATENATE(" ",N202," ",N$1)),IF(O202="","",CONCATENATE(" ",O202," ",O$1)),IF(P202="","",CONCATENATE(" ",P202," ",P$1))))</f>
        <v>100 TO 35 PC</v>
      </c>
      <c r="S202" s="249">
        <f>ROW()</f>
        <v>202</v>
      </c>
    </row>
    <row r="203" spans="1:19" ht="15.75" x14ac:dyDescent="0.25">
      <c r="A203" s="259"/>
      <c r="B203" s="218" t="s">
        <v>379</v>
      </c>
      <c r="C203" s="219" t="s">
        <v>263</v>
      </c>
      <c r="D203" s="235">
        <v>100</v>
      </c>
      <c r="E203" s="229">
        <v>35</v>
      </c>
      <c r="F203" s="229" t="s">
        <v>518</v>
      </c>
      <c r="G203" s="230" t="s">
        <v>518</v>
      </c>
      <c r="H203" s="229" t="s">
        <v>518</v>
      </c>
      <c r="I203" s="229" t="s">
        <v>518</v>
      </c>
      <c r="J203" s="230">
        <v>50</v>
      </c>
      <c r="K203" s="229" t="s">
        <v>518</v>
      </c>
      <c r="L203" s="230" t="s">
        <v>518</v>
      </c>
      <c r="M203" s="229" t="s">
        <v>518</v>
      </c>
      <c r="N203" s="229" t="s">
        <v>518</v>
      </c>
      <c r="O203" s="229" t="s">
        <v>518</v>
      </c>
      <c r="P203" s="229" t="s">
        <v>518</v>
      </c>
      <c r="Q203" s="243">
        <v>115750</v>
      </c>
      <c r="R203" s="246" t="str">
        <f t="shared" si="20"/>
        <v>100 TO 35 PC</v>
      </c>
      <c r="S203" s="249">
        <f>ROW()</f>
        <v>203</v>
      </c>
    </row>
    <row r="204" spans="1:19" ht="15.75" x14ac:dyDescent="0.25">
      <c r="A204" s="259" t="s">
        <v>1978</v>
      </c>
      <c r="B204" s="218" t="s">
        <v>2229</v>
      </c>
      <c r="C204" s="219" t="s">
        <v>259</v>
      </c>
      <c r="D204" s="235">
        <v>100</v>
      </c>
      <c r="E204" s="229">
        <v>105</v>
      </c>
      <c r="F204" s="229" t="s">
        <v>518</v>
      </c>
      <c r="G204" s="230" t="s">
        <v>518</v>
      </c>
      <c r="H204" s="229" t="s">
        <v>518</v>
      </c>
      <c r="I204" s="229" t="s">
        <v>518</v>
      </c>
      <c r="J204" s="230">
        <v>15</v>
      </c>
      <c r="K204" s="229" t="s">
        <v>518</v>
      </c>
      <c r="L204" s="230" t="s">
        <v>518</v>
      </c>
      <c r="M204" s="229" t="s">
        <v>518</v>
      </c>
      <c r="N204" s="229" t="s">
        <v>518</v>
      </c>
      <c r="O204" s="229" t="s">
        <v>518</v>
      </c>
      <c r="P204" s="229" t="s">
        <v>518</v>
      </c>
      <c r="Q204" s="243">
        <v>38200</v>
      </c>
      <c r="R204" s="246" t="str">
        <f t="shared" si="20"/>
        <v>100 TO 105 PC</v>
      </c>
      <c r="S204" s="249">
        <f>ROW()</f>
        <v>204</v>
      </c>
    </row>
    <row r="205" spans="1:19" ht="15.75" x14ac:dyDescent="0.25">
      <c r="A205" s="259"/>
      <c r="B205" s="218" t="s">
        <v>326</v>
      </c>
      <c r="C205" s="219" t="s">
        <v>317</v>
      </c>
      <c r="D205" s="235">
        <v>100</v>
      </c>
      <c r="E205" s="229">
        <v>20</v>
      </c>
      <c r="F205" s="229" t="s">
        <v>518</v>
      </c>
      <c r="G205" s="230" t="s">
        <v>518</v>
      </c>
      <c r="H205" s="229" t="s">
        <v>518</v>
      </c>
      <c r="I205" s="229" t="s">
        <v>518</v>
      </c>
      <c r="J205" s="230">
        <v>10</v>
      </c>
      <c r="K205" s="229" t="s">
        <v>518</v>
      </c>
      <c r="L205" s="230" t="s">
        <v>518</v>
      </c>
      <c r="M205" s="229" t="s">
        <v>518</v>
      </c>
      <c r="N205" s="229" t="s">
        <v>518</v>
      </c>
      <c r="O205" s="229" t="s">
        <v>518</v>
      </c>
      <c r="P205" s="229" t="s">
        <v>518</v>
      </c>
      <c r="Q205" s="243">
        <v>22800</v>
      </c>
      <c r="R205" s="246" t="str">
        <f t="shared" si="20"/>
        <v>100 TO 20 PC</v>
      </c>
      <c r="S205" s="249">
        <f>ROW()</f>
        <v>205</v>
      </c>
    </row>
    <row r="206" spans="1:19" ht="15.75" x14ac:dyDescent="0.25">
      <c r="A206" s="259"/>
      <c r="B206" s="218" t="s">
        <v>354</v>
      </c>
      <c r="C206" s="219" t="s">
        <v>317</v>
      </c>
      <c r="D206" s="235">
        <v>100</v>
      </c>
      <c r="E206" s="229">
        <v>20</v>
      </c>
      <c r="F206" s="229" t="s">
        <v>518</v>
      </c>
      <c r="G206" s="230" t="s">
        <v>518</v>
      </c>
      <c r="H206" s="229" t="s">
        <v>518</v>
      </c>
      <c r="I206" s="229" t="s">
        <v>518</v>
      </c>
      <c r="J206" s="230">
        <v>50</v>
      </c>
      <c r="K206" s="229" t="s">
        <v>518</v>
      </c>
      <c r="L206" s="230" t="s">
        <v>518</v>
      </c>
      <c r="M206" s="229" t="s">
        <v>518</v>
      </c>
      <c r="N206" s="229" t="s">
        <v>518</v>
      </c>
      <c r="O206" s="229" t="s">
        <v>518</v>
      </c>
      <c r="P206" s="229" t="s">
        <v>518</v>
      </c>
      <c r="Q206" s="243">
        <v>115750</v>
      </c>
      <c r="R206" s="246" t="str">
        <f t="shared" si="20"/>
        <v>100 TO 20 PC</v>
      </c>
      <c r="S206" s="249">
        <f>ROW()</f>
        <v>206</v>
      </c>
    </row>
    <row r="207" spans="1:19" ht="15.75" x14ac:dyDescent="0.25">
      <c r="A207" s="259"/>
      <c r="B207" s="218" t="s">
        <v>288</v>
      </c>
      <c r="C207" s="219" t="s">
        <v>277</v>
      </c>
      <c r="D207" s="235">
        <v>50</v>
      </c>
      <c r="E207" s="229">
        <v>18</v>
      </c>
      <c r="F207" s="229" t="s">
        <v>518</v>
      </c>
      <c r="G207" s="230" t="s">
        <v>518</v>
      </c>
      <c r="H207" s="229" t="s">
        <v>518</v>
      </c>
      <c r="I207" s="229" t="s">
        <v>518</v>
      </c>
      <c r="J207" s="230">
        <v>5</v>
      </c>
      <c r="K207" s="229" t="s">
        <v>518</v>
      </c>
      <c r="L207" s="229" t="s">
        <v>518</v>
      </c>
      <c r="M207" s="229" t="s">
        <v>518</v>
      </c>
      <c r="N207" s="229" t="s">
        <v>518</v>
      </c>
      <c r="O207" s="229" t="s">
        <v>518</v>
      </c>
      <c r="P207" s="230" t="s">
        <v>518</v>
      </c>
      <c r="Q207" s="243">
        <v>17850</v>
      </c>
      <c r="R207" s="246" t="str">
        <f t="shared" si="20"/>
        <v>50 TO 18 PC</v>
      </c>
      <c r="S207" s="249">
        <f>ROW()</f>
        <v>207</v>
      </c>
    </row>
    <row r="208" spans="1:19" ht="15.75" x14ac:dyDescent="0.25">
      <c r="A208" s="259"/>
      <c r="B208" s="218" t="s">
        <v>290</v>
      </c>
      <c r="C208" s="219" t="s">
        <v>277</v>
      </c>
      <c r="D208" s="235">
        <v>50</v>
      </c>
      <c r="E208" s="229">
        <v>18</v>
      </c>
      <c r="F208" s="229" t="s">
        <v>518</v>
      </c>
      <c r="G208" s="229" t="s">
        <v>518</v>
      </c>
      <c r="H208" s="229" t="s">
        <v>518</v>
      </c>
      <c r="I208" s="229" t="s">
        <v>518</v>
      </c>
      <c r="J208" s="230">
        <v>5</v>
      </c>
      <c r="K208" s="229" t="s">
        <v>518</v>
      </c>
      <c r="L208" s="229" t="s">
        <v>518</v>
      </c>
      <c r="M208" s="229" t="s">
        <v>518</v>
      </c>
      <c r="N208" s="229" t="s">
        <v>518</v>
      </c>
      <c r="O208" s="229" t="s">
        <v>518</v>
      </c>
      <c r="P208" s="230" t="s">
        <v>518</v>
      </c>
      <c r="Q208" s="243">
        <v>17850</v>
      </c>
      <c r="R208" s="246" t="str">
        <f t="shared" si="20"/>
        <v>50 TO 18 PC</v>
      </c>
      <c r="S208" s="249">
        <f>ROW()</f>
        <v>208</v>
      </c>
    </row>
    <row r="209" spans="1:19" ht="15.75" x14ac:dyDescent="0.25">
      <c r="A209" s="259"/>
      <c r="B209" s="218" t="s">
        <v>490</v>
      </c>
      <c r="C209" s="219" t="s">
        <v>458</v>
      </c>
      <c r="D209" s="235">
        <v>100</v>
      </c>
      <c r="E209" s="229">
        <v>35</v>
      </c>
      <c r="F209" s="229" t="s">
        <v>518</v>
      </c>
      <c r="G209" s="230" t="s">
        <v>518</v>
      </c>
      <c r="H209" s="229" t="s">
        <v>518</v>
      </c>
      <c r="I209" s="229" t="s">
        <v>518</v>
      </c>
      <c r="J209" s="230">
        <v>75</v>
      </c>
      <c r="K209" s="229" t="s">
        <v>518</v>
      </c>
      <c r="L209" s="230" t="s">
        <v>518</v>
      </c>
      <c r="M209" s="229" t="s">
        <v>518</v>
      </c>
      <c r="N209" s="229" t="s">
        <v>518</v>
      </c>
      <c r="O209" s="229" t="s">
        <v>518</v>
      </c>
      <c r="P209" s="229" t="s">
        <v>518</v>
      </c>
      <c r="Q209" s="243">
        <v>164700</v>
      </c>
      <c r="R209" s="246" t="str">
        <f t="shared" si="20"/>
        <v>100 TO 35 PC</v>
      </c>
      <c r="S209" s="249">
        <f>ROW()</f>
        <v>209</v>
      </c>
    </row>
    <row r="210" spans="1:19" ht="15.75" x14ac:dyDescent="0.25">
      <c r="A210" s="259"/>
      <c r="B210" s="218" t="s">
        <v>356</v>
      </c>
      <c r="C210" s="219" t="s">
        <v>317</v>
      </c>
      <c r="D210" s="235">
        <v>100</v>
      </c>
      <c r="E210" s="229">
        <v>20</v>
      </c>
      <c r="F210" s="229" t="s">
        <v>518</v>
      </c>
      <c r="G210" s="230" t="s">
        <v>518</v>
      </c>
      <c r="H210" s="229" t="s">
        <v>518</v>
      </c>
      <c r="I210" s="229" t="s">
        <v>518</v>
      </c>
      <c r="J210" s="230">
        <v>50</v>
      </c>
      <c r="K210" s="229" t="s">
        <v>518</v>
      </c>
      <c r="L210" s="230" t="s">
        <v>518</v>
      </c>
      <c r="M210" s="229" t="s">
        <v>518</v>
      </c>
      <c r="N210" s="229" t="s">
        <v>518</v>
      </c>
      <c r="O210" s="229" t="s">
        <v>518</v>
      </c>
      <c r="P210" s="229" t="s">
        <v>518</v>
      </c>
      <c r="Q210" s="243">
        <v>115750</v>
      </c>
      <c r="R210" s="246" t="str">
        <f t="shared" si="20"/>
        <v>100 TO 20 PC</v>
      </c>
      <c r="S210" s="249">
        <f>ROW()</f>
        <v>210</v>
      </c>
    </row>
    <row r="211" spans="1:19" ht="15.75" x14ac:dyDescent="0.25">
      <c r="A211" s="259"/>
      <c r="B211" s="218" t="s">
        <v>521</v>
      </c>
      <c r="C211" s="219" t="s">
        <v>259</v>
      </c>
      <c r="D211" s="235">
        <v>100</v>
      </c>
      <c r="E211" s="229">
        <v>35</v>
      </c>
      <c r="F211" s="229" t="s">
        <v>518</v>
      </c>
      <c r="G211" s="230" t="s">
        <v>518</v>
      </c>
      <c r="H211" s="229" t="s">
        <v>518</v>
      </c>
      <c r="I211" s="229" t="s">
        <v>518</v>
      </c>
      <c r="J211" s="230">
        <v>80</v>
      </c>
      <c r="K211" s="229" t="s">
        <v>518</v>
      </c>
      <c r="L211" s="230" t="s">
        <v>518</v>
      </c>
      <c r="M211" s="229" t="s">
        <v>518</v>
      </c>
      <c r="N211" s="229" t="s">
        <v>518</v>
      </c>
      <c r="O211" s="229" t="s">
        <v>518</v>
      </c>
      <c r="P211" s="229" t="s">
        <v>518</v>
      </c>
      <c r="Q211" s="243">
        <v>164700</v>
      </c>
      <c r="R211" s="246" t="str">
        <f t="shared" ref="R211" si="30">TRIM(CONCATENATE(IF(D211="","",CONCATENATE(" ",D211," ",D$1)),IF(E211="","",CONCATENATE(" ",E211," ",E$1)),IF(F211="","",CONCATENATE(" ",F211," ",F$1)),IF(G211="","",CONCATENATE(" ",G211," ",G$1)),IF(H211="","",CONCATENATE(" ",H211," ",H$1)),IF(I211="","",CONCATENATE(" ",I211," ",I$1)),IF(K211="","",CONCATENATE(" ",K211," ",K$1)),IF(L211="","",CONCATENATE(" ",L211," ",L$1)),IF(M211="","",CONCATENATE(" ",M211," ",M$1)),IF(N211="","",CONCATENATE(" ",N211," ",N$1)),IF(O211="","",CONCATENATE(" ",O211," ",O$1)),IF(P211="","",CONCATENATE(" ",P211," ",P$1))))</f>
        <v>100 TO 35 PC</v>
      </c>
      <c r="S211" s="249">
        <f>ROW()</f>
        <v>211</v>
      </c>
    </row>
    <row r="212" spans="1:19" ht="15.75" x14ac:dyDescent="0.25">
      <c r="A212" s="259"/>
      <c r="B212" s="218" t="s">
        <v>388</v>
      </c>
      <c r="C212" s="219" t="s">
        <v>263</v>
      </c>
      <c r="D212" s="235">
        <v>100</v>
      </c>
      <c r="E212" s="229">
        <v>35</v>
      </c>
      <c r="F212" s="229" t="s">
        <v>518</v>
      </c>
      <c r="G212" s="230" t="s">
        <v>518</v>
      </c>
      <c r="H212" s="229" t="s">
        <v>518</v>
      </c>
      <c r="I212" s="229" t="s">
        <v>518</v>
      </c>
      <c r="J212" s="230">
        <v>20</v>
      </c>
      <c r="K212" s="229" t="s">
        <v>518</v>
      </c>
      <c r="L212" s="229" t="s">
        <v>518</v>
      </c>
      <c r="M212" s="229" t="s">
        <v>518</v>
      </c>
      <c r="N212" s="229" t="s">
        <v>518</v>
      </c>
      <c r="O212" s="229" t="s">
        <v>518</v>
      </c>
      <c r="P212" s="229" t="s">
        <v>518</v>
      </c>
      <c r="Q212" s="243">
        <v>49750</v>
      </c>
      <c r="R212" s="246" t="str">
        <f t="shared" si="20"/>
        <v>100 TO 35 PC</v>
      </c>
      <c r="S212" s="249">
        <f>ROW()</f>
        <v>212</v>
      </c>
    </row>
    <row r="213" spans="1:19" ht="15.75" x14ac:dyDescent="0.25">
      <c r="A213" s="259"/>
      <c r="B213" s="218" t="s">
        <v>526</v>
      </c>
      <c r="C213" s="219" t="s">
        <v>259</v>
      </c>
      <c r="D213" s="235">
        <v>100</v>
      </c>
      <c r="E213" s="229">
        <v>35</v>
      </c>
      <c r="F213" s="229" t="s">
        <v>518</v>
      </c>
      <c r="G213" s="230" t="s">
        <v>518</v>
      </c>
      <c r="H213" s="229" t="s">
        <v>518</v>
      </c>
      <c r="I213" s="229" t="s">
        <v>518</v>
      </c>
      <c r="J213" s="230">
        <v>80</v>
      </c>
      <c r="K213" s="229" t="s">
        <v>518</v>
      </c>
      <c r="L213" s="229" t="s">
        <v>518</v>
      </c>
      <c r="M213" s="229" t="s">
        <v>518</v>
      </c>
      <c r="N213" s="229" t="s">
        <v>518</v>
      </c>
      <c r="O213" s="229" t="s">
        <v>518</v>
      </c>
      <c r="P213" s="229" t="s">
        <v>518</v>
      </c>
      <c r="Q213" s="243">
        <v>164700</v>
      </c>
      <c r="R213" s="246" t="str">
        <f t="shared" ref="R213" si="31">TRIM(CONCATENATE(IF(D213="","",CONCATENATE(" ",D213," ",D$1)),IF(E213="","",CONCATENATE(" ",E213," ",E$1)),IF(F213="","",CONCATENATE(" ",F213," ",F$1)),IF(G213="","",CONCATENATE(" ",G213," ",G$1)),IF(H213="","",CONCATENATE(" ",H213," ",H$1)),IF(I213="","",CONCATENATE(" ",I213," ",I$1)),IF(K213="","",CONCATENATE(" ",K213," ",K$1)),IF(L213="","",CONCATENATE(" ",L213," ",L$1)),IF(M213="","",CONCATENATE(" ",M213," ",M$1)),IF(N213="","",CONCATENATE(" ",N213," ",N$1)),IF(O213="","",CONCATENATE(" ",O213," ",O$1)),IF(P213="","",CONCATENATE(" ",P213," ",P$1))))</f>
        <v>100 TO 35 PC</v>
      </c>
      <c r="S213" s="249">
        <f>ROW()</f>
        <v>213</v>
      </c>
    </row>
    <row r="214" spans="1:19" ht="15.75" x14ac:dyDescent="0.25">
      <c r="A214" s="259"/>
      <c r="B214" s="218" t="s">
        <v>381</v>
      </c>
      <c r="C214" s="219" t="s">
        <v>263</v>
      </c>
      <c r="D214" s="235">
        <v>100</v>
      </c>
      <c r="E214" s="229">
        <v>35</v>
      </c>
      <c r="F214" s="229" t="s">
        <v>518</v>
      </c>
      <c r="G214" s="230" t="s">
        <v>518</v>
      </c>
      <c r="H214" s="229" t="s">
        <v>518</v>
      </c>
      <c r="I214" s="229" t="s">
        <v>518</v>
      </c>
      <c r="J214" s="230">
        <v>15</v>
      </c>
      <c r="K214" s="229" t="s">
        <v>518</v>
      </c>
      <c r="L214" s="229" t="s">
        <v>518</v>
      </c>
      <c r="M214" s="229" t="s">
        <v>518</v>
      </c>
      <c r="N214" s="229" t="s">
        <v>518</v>
      </c>
      <c r="O214" s="229" t="s">
        <v>518</v>
      </c>
      <c r="P214" s="229" t="s">
        <v>518</v>
      </c>
      <c r="Q214" s="243">
        <v>38200</v>
      </c>
      <c r="R214" s="246" t="str">
        <f t="shared" si="20"/>
        <v>100 TO 35 PC</v>
      </c>
      <c r="S214" s="249">
        <f>ROW()</f>
        <v>214</v>
      </c>
    </row>
    <row r="215" spans="1:19" ht="15.75" x14ac:dyDescent="0.25">
      <c r="A215" s="259"/>
      <c r="B215" s="218" t="s">
        <v>460</v>
      </c>
      <c r="C215" s="219" t="s">
        <v>458</v>
      </c>
      <c r="D215" s="235">
        <v>100</v>
      </c>
      <c r="E215" s="229">
        <v>35</v>
      </c>
      <c r="F215" s="229" t="s">
        <v>518</v>
      </c>
      <c r="G215" s="230" t="s">
        <v>518</v>
      </c>
      <c r="H215" s="229" t="s">
        <v>518</v>
      </c>
      <c r="I215" s="229" t="s">
        <v>518</v>
      </c>
      <c r="J215" s="230">
        <v>24</v>
      </c>
      <c r="K215" s="229" t="s">
        <v>518</v>
      </c>
      <c r="L215" s="230" t="s">
        <v>518</v>
      </c>
      <c r="M215" s="229" t="s">
        <v>518</v>
      </c>
      <c r="N215" s="229" t="s">
        <v>518</v>
      </c>
      <c r="O215" s="229" t="s">
        <v>518</v>
      </c>
      <c r="P215" s="229" t="s">
        <v>518</v>
      </c>
      <c r="Q215" s="243">
        <v>195750</v>
      </c>
      <c r="R215" s="246" t="str">
        <f t="shared" ref="R215:R247" si="32">TRIM(CONCATENATE(IF(D215="","",CONCATENATE(" ",D215," ",D$1)),IF(E215="","",CONCATENATE(" ",E215," ",E$1)),IF(F215="","",CONCATENATE(" ",F215," ",F$1)),IF(G215="","",CONCATENATE(" ",G215," ",G$1)),IF(H215="","",CONCATENATE(" ",H215," ",H$1)),IF(I215="","",CONCATENATE(" ",I215," ",I$1)),IF(K215="","",CONCATENATE(" ",K215," ",K$1)),IF(L215="","",CONCATENATE(" ",L215," ",L$1)),IF(M215="","",CONCATENATE(" ",M215," ",M$1)),IF(N215="","",CONCATENATE(" ",N215," ",N$1)),IF(O215="","",CONCATENATE(" ",O215," ",O$1)),IF(P215="","",CONCATENATE(" ",P215," ",P$1))))</f>
        <v>100 TO 35 PC</v>
      </c>
      <c r="S215" s="249">
        <f>ROW()</f>
        <v>215</v>
      </c>
    </row>
    <row r="216" spans="1:19" ht="15.75" x14ac:dyDescent="0.25">
      <c r="A216" s="259"/>
      <c r="B216" s="218" t="s">
        <v>424</v>
      </c>
      <c r="C216" s="219" t="s">
        <v>259</v>
      </c>
      <c r="D216" s="235">
        <v>100</v>
      </c>
      <c r="E216" s="229">
        <v>35</v>
      </c>
      <c r="F216" s="229" t="s">
        <v>518</v>
      </c>
      <c r="G216" s="230" t="s">
        <v>518</v>
      </c>
      <c r="H216" s="229" t="s">
        <v>518</v>
      </c>
      <c r="I216" s="229" t="s">
        <v>518</v>
      </c>
      <c r="J216" s="230">
        <v>20</v>
      </c>
      <c r="K216" s="229" t="s">
        <v>518</v>
      </c>
      <c r="L216" s="229" t="s">
        <v>518</v>
      </c>
      <c r="M216" s="229" t="s">
        <v>518</v>
      </c>
      <c r="N216" s="229" t="s">
        <v>518</v>
      </c>
      <c r="O216" s="229" t="s">
        <v>518</v>
      </c>
      <c r="P216" s="229" t="s">
        <v>518</v>
      </c>
      <c r="Q216" s="243">
        <v>184195</v>
      </c>
      <c r="R216" s="246" t="str">
        <f t="shared" si="32"/>
        <v>100 TO 35 PC</v>
      </c>
      <c r="S216" s="249">
        <f>ROW()</f>
        <v>216</v>
      </c>
    </row>
    <row r="217" spans="1:19" ht="15.75" x14ac:dyDescent="0.25">
      <c r="A217" s="259"/>
      <c r="B217" s="218" t="s">
        <v>434</v>
      </c>
      <c r="C217" s="219" t="s">
        <v>259</v>
      </c>
      <c r="D217" s="235">
        <v>100</v>
      </c>
      <c r="E217" s="229">
        <v>35</v>
      </c>
      <c r="F217" s="229" t="s">
        <v>518</v>
      </c>
      <c r="G217" s="230" t="s">
        <v>518</v>
      </c>
      <c r="H217" s="229" t="s">
        <v>518</v>
      </c>
      <c r="I217" s="229" t="s">
        <v>518</v>
      </c>
      <c r="J217" s="230">
        <v>40</v>
      </c>
      <c r="K217" s="229" t="s">
        <v>518</v>
      </c>
      <c r="L217" s="229" t="s">
        <v>518</v>
      </c>
      <c r="M217" s="229" t="s">
        <v>518</v>
      </c>
      <c r="N217" s="229" t="s">
        <v>518</v>
      </c>
      <c r="O217" s="229" t="s">
        <v>518</v>
      </c>
      <c r="P217" s="229" t="s">
        <v>518</v>
      </c>
      <c r="Q217" s="243">
        <v>93750</v>
      </c>
      <c r="R217" s="246" t="str">
        <f t="shared" si="32"/>
        <v>100 TO 35 PC</v>
      </c>
      <c r="S217" s="249">
        <f>ROW()</f>
        <v>217</v>
      </c>
    </row>
    <row r="218" spans="1:19" ht="15.75" x14ac:dyDescent="0.25">
      <c r="A218" s="259"/>
      <c r="B218" s="218" t="s">
        <v>422</v>
      </c>
      <c r="C218" s="219" t="s">
        <v>259</v>
      </c>
      <c r="D218" s="235">
        <v>100</v>
      </c>
      <c r="E218" s="230">
        <v>35</v>
      </c>
      <c r="F218" s="230" t="s">
        <v>518</v>
      </c>
      <c r="G218" s="229" t="s">
        <v>518</v>
      </c>
      <c r="H218" s="229" t="s">
        <v>518</v>
      </c>
      <c r="I218" s="229" t="s">
        <v>518</v>
      </c>
      <c r="J218" s="230">
        <v>20</v>
      </c>
      <c r="K218" s="229" t="s">
        <v>518</v>
      </c>
      <c r="L218" s="229" t="s">
        <v>518</v>
      </c>
      <c r="M218" s="229" t="s">
        <v>518</v>
      </c>
      <c r="N218" s="229" t="s">
        <v>518</v>
      </c>
      <c r="O218" s="229" t="s">
        <v>518</v>
      </c>
      <c r="P218" s="229" t="s">
        <v>518</v>
      </c>
      <c r="Q218" s="243">
        <v>49750</v>
      </c>
      <c r="R218" s="246" t="str">
        <f t="shared" si="32"/>
        <v>100 TO 35 PC</v>
      </c>
      <c r="S218" s="249">
        <f>ROW()</f>
        <v>218</v>
      </c>
    </row>
    <row r="219" spans="1:19" ht="15.75" x14ac:dyDescent="0.25">
      <c r="A219" s="259"/>
      <c r="B219" s="218" t="s">
        <v>444</v>
      </c>
      <c r="C219" s="219" t="s">
        <v>259</v>
      </c>
      <c r="D219" s="235">
        <v>100</v>
      </c>
      <c r="E219" s="230">
        <v>35</v>
      </c>
      <c r="F219" s="230" t="s">
        <v>518</v>
      </c>
      <c r="G219" s="229" t="s">
        <v>518</v>
      </c>
      <c r="H219" s="229" t="s">
        <v>518</v>
      </c>
      <c r="I219" s="229" t="s">
        <v>518</v>
      </c>
      <c r="J219" s="230">
        <v>40</v>
      </c>
      <c r="K219" s="229" t="s">
        <v>518</v>
      </c>
      <c r="L219" s="229" t="s">
        <v>518</v>
      </c>
      <c r="M219" s="229" t="s">
        <v>518</v>
      </c>
      <c r="N219" s="229" t="s">
        <v>518</v>
      </c>
      <c r="O219" s="229" t="s">
        <v>518</v>
      </c>
      <c r="P219" s="229" t="s">
        <v>518</v>
      </c>
      <c r="Q219" s="243">
        <v>93750</v>
      </c>
      <c r="R219" s="246" t="str">
        <f t="shared" si="32"/>
        <v>100 TO 35 PC</v>
      </c>
      <c r="S219" s="249">
        <f>ROW()</f>
        <v>219</v>
      </c>
    </row>
    <row r="220" spans="1:19" ht="15.75" x14ac:dyDescent="0.25">
      <c r="A220" s="259"/>
      <c r="B220" s="218" t="s">
        <v>519</v>
      </c>
      <c r="C220" s="219" t="s">
        <v>317</v>
      </c>
      <c r="D220" s="235">
        <v>100</v>
      </c>
      <c r="E220" s="230">
        <v>20</v>
      </c>
      <c r="F220" s="230" t="s">
        <v>518</v>
      </c>
      <c r="G220" s="229" t="s">
        <v>518</v>
      </c>
      <c r="H220" s="229" t="s">
        <v>518</v>
      </c>
      <c r="I220" s="229" t="s">
        <v>518</v>
      </c>
      <c r="J220" s="230">
        <v>50</v>
      </c>
      <c r="K220" s="229" t="s">
        <v>518</v>
      </c>
      <c r="L220" s="229" t="s">
        <v>518</v>
      </c>
      <c r="M220" s="229" t="s">
        <v>518</v>
      </c>
      <c r="N220" s="229" t="s">
        <v>518</v>
      </c>
      <c r="O220" s="229" t="s">
        <v>518</v>
      </c>
      <c r="P220" s="229" t="s">
        <v>518</v>
      </c>
      <c r="Q220" s="243">
        <v>115750</v>
      </c>
      <c r="R220" s="246" t="str">
        <f t="shared" ref="R220" si="33">TRIM(CONCATENATE(IF(D220="","",CONCATENATE(" ",D220," ",D$1)),IF(E220="","",CONCATENATE(" ",E220," ",E$1)),IF(F220="","",CONCATENATE(" ",F220," ",F$1)),IF(G220="","",CONCATENATE(" ",G220," ",G$1)),IF(H220="","",CONCATENATE(" ",H220," ",H$1)),IF(I220="","",CONCATENATE(" ",I220," ",I$1)),IF(K220="","",CONCATENATE(" ",K220," ",K$1)),IF(L220="","",CONCATENATE(" ",L220," ",L$1)),IF(M220="","",CONCATENATE(" ",M220," ",M$1)),IF(N220="","",CONCATENATE(" ",N220," ",N$1)),IF(O220="","",CONCATENATE(" ",O220," ",O$1)),IF(P220="","",CONCATENATE(" ",P220," ",P$1))))</f>
        <v>100 TO 20 PC</v>
      </c>
      <c r="S220" s="249">
        <f>ROW()</f>
        <v>220</v>
      </c>
    </row>
    <row r="221" spans="1:19" ht="15.75" x14ac:dyDescent="0.25">
      <c r="A221" s="259"/>
      <c r="B221" s="218" t="s">
        <v>355</v>
      </c>
      <c r="C221" s="219" t="s">
        <v>317</v>
      </c>
      <c r="D221" s="235">
        <v>100</v>
      </c>
      <c r="E221" s="230">
        <v>20</v>
      </c>
      <c r="F221" s="230" t="s">
        <v>518</v>
      </c>
      <c r="G221" s="229" t="s">
        <v>518</v>
      </c>
      <c r="H221" s="229" t="s">
        <v>518</v>
      </c>
      <c r="I221" s="229" t="s">
        <v>518</v>
      </c>
      <c r="J221" s="230">
        <v>50</v>
      </c>
      <c r="K221" s="229" t="s">
        <v>518</v>
      </c>
      <c r="L221" s="229" t="s">
        <v>518</v>
      </c>
      <c r="M221" s="229" t="s">
        <v>518</v>
      </c>
      <c r="N221" s="229" t="s">
        <v>518</v>
      </c>
      <c r="O221" s="229" t="s">
        <v>518</v>
      </c>
      <c r="P221" s="229" t="s">
        <v>518</v>
      </c>
      <c r="Q221" s="243">
        <v>115750</v>
      </c>
      <c r="R221" s="246" t="str">
        <f t="shared" si="32"/>
        <v>100 TO 20 PC</v>
      </c>
      <c r="S221" s="249">
        <f>ROW()</f>
        <v>221</v>
      </c>
    </row>
    <row r="222" spans="1:19" ht="15.75" x14ac:dyDescent="0.25">
      <c r="A222" s="259"/>
      <c r="B222" s="218" t="s">
        <v>523</v>
      </c>
      <c r="C222" s="219" t="s">
        <v>263</v>
      </c>
      <c r="D222" s="235">
        <v>100</v>
      </c>
      <c r="E222" s="230">
        <v>35</v>
      </c>
      <c r="F222" s="230" t="s">
        <v>518</v>
      </c>
      <c r="G222" s="229" t="s">
        <v>518</v>
      </c>
      <c r="H222" s="229" t="s">
        <v>518</v>
      </c>
      <c r="I222" s="229" t="s">
        <v>518</v>
      </c>
      <c r="J222" s="230">
        <v>50</v>
      </c>
      <c r="K222" s="229" t="s">
        <v>518</v>
      </c>
      <c r="L222" s="229" t="s">
        <v>518</v>
      </c>
      <c r="M222" s="229" t="s">
        <v>518</v>
      </c>
      <c r="N222" s="229" t="s">
        <v>518</v>
      </c>
      <c r="O222" s="229" t="s">
        <v>518</v>
      </c>
      <c r="P222" s="229" t="s">
        <v>518</v>
      </c>
      <c r="Q222" s="243">
        <v>115750</v>
      </c>
      <c r="R222" s="246" t="str">
        <f t="shared" ref="R222" si="34">TRIM(CONCATENATE(IF(D222="","",CONCATENATE(" ",D222," ",D$1)),IF(E222="","",CONCATENATE(" ",E222," ",E$1)),IF(F222="","",CONCATENATE(" ",F222," ",F$1)),IF(G222="","",CONCATENATE(" ",G222," ",G$1)),IF(H222="","",CONCATENATE(" ",H222," ",H$1)),IF(I222="","",CONCATENATE(" ",I222," ",I$1)),IF(K222="","",CONCATENATE(" ",K222," ",K$1)),IF(L222="","",CONCATENATE(" ",L222," ",L$1)),IF(M222="","",CONCATENATE(" ",M222," ",M$1)),IF(N222="","",CONCATENATE(" ",N222," ",N$1)),IF(O222="","",CONCATENATE(" ",O222," ",O$1)),IF(P222="","",CONCATENATE(" ",P222," ",P$1))))</f>
        <v>100 TO 35 PC</v>
      </c>
      <c r="S222" s="249">
        <f>ROW()</f>
        <v>222</v>
      </c>
    </row>
    <row r="223" spans="1:19" ht="15.75" x14ac:dyDescent="0.25">
      <c r="A223" s="259"/>
      <c r="B223" s="218" t="s">
        <v>284</v>
      </c>
      <c r="C223" s="219" t="s">
        <v>277</v>
      </c>
      <c r="D223" s="235">
        <v>50</v>
      </c>
      <c r="E223" s="229">
        <v>18</v>
      </c>
      <c r="F223" s="229" t="s">
        <v>518</v>
      </c>
      <c r="G223" s="229" t="s">
        <v>518</v>
      </c>
      <c r="H223" s="230" t="s">
        <v>518</v>
      </c>
      <c r="I223" s="229" t="s">
        <v>518</v>
      </c>
      <c r="J223" s="230">
        <v>5</v>
      </c>
      <c r="K223" s="229" t="s">
        <v>518</v>
      </c>
      <c r="L223" s="229" t="s">
        <v>518</v>
      </c>
      <c r="M223" s="229" t="s">
        <v>518</v>
      </c>
      <c r="N223" s="229" t="s">
        <v>518</v>
      </c>
      <c r="O223" s="229" t="s">
        <v>518</v>
      </c>
      <c r="P223" s="230" t="s">
        <v>518</v>
      </c>
      <c r="Q223" s="243">
        <v>12900</v>
      </c>
      <c r="R223" s="246" t="str">
        <f t="shared" si="32"/>
        <v>50 TO 18 PC</v>
      </c>
      <c r="S223" s="249">
        <f>ROW()</f>
        <v>223</v>
      </c>
    </row>
    <row r="224" spans="1:19" ht="15.75" x14ac:dyDescent="0.25">
      <c r="A224" s="259"/>
      <c r="B224" s="218" t="s">
        <v>384</v>
      </c>
      <c r="C224" s="219" t="s">
        <v>263</v>
      </c>
      <c r="D224" s="235">
        <v>100</v>
      </c>
      <c r="E224" s="229">
        <v>35</v>
      </c>
      <c r="F224" s="229" t="s">
        <v>518</v>
      </c>
      <c r="G224" s="230" t="s">
        <v>518</v>
      </c>
      <c r="H224" s="230" t="s">
        <v>518</v>
      </c>
      <c r="I224" s="230" t="s">
        <v>518</v>
      </c>
      <c r="J224" s="231">
        <v>50</v>
      </c>
      <c r="K224" s="229" t="s">
        <v>518</v>
      </c>
      <c r="L224" s="229" t="s">
        <v>518</v>
      </c>
      <c r="M224" s="229" t="s">
        <v>518</v>
      </c>
      <c r="N224" s="229" t="s">
        <v>518</v>
      </c>
      <c r="O224" s="229" t="s">
        <v>518</v>
      </c>
      <c r="P224" s="229" t="s">
        <v>518</v>
      </c>
      <c r="Q224" s="243">
        <v>115750</v>
      </c>
      <c r="R224" s="246" t="str">
        <f t="shared" si="32"/>
        <v>100 TO 35 PC</v>
      </c>
      <c r="S224" s="249">
        <f>ROW()</f>
        <v>224</v>
      </c>
    </row>
    <row r="225" spans="1:19" ht="15.75" x14ac:dyDescent="0.25">
      <c r="A225" s="259"/>
      <c r="B225" s="218" t="s">
        <v>454</v>
      </c>
      <c r="C225" s="219" t="s">
        <v>259</v>
      </c>
      <c r="D225" s="235">
        <v>100</v>
      </c>
      <c r="E225" s="229">
        <v>35</v>
      </c>
      <c r="F225" s="229" t="s">
        <v>518</v>
      </c>
      <c r="G225" s="230" t="s">
        <v>518</v>
      </c>
      <c r="H225" s="230" t="s">
        <v>518</v>
      </c>
      <c r="I225" s="230" t="s">
        <v>518</v>
      </c>
      <c r="J225" s="231">
        <v>200</v>
      </c>
      <c r="K225" s="229" t="s">
        <v>518</v>
      </c>
      <c r="L225" s="229" t="s">
        <v>518</v>
      </c>
      <c r="M225" s="229" t="s">
        <v>518</v>
      </c>
      <c r="N225" s="229" t="s">
        <v>518</v>
      </c>
      <c r="O225" s="229" t="s">
        <v>518</v>
      </c>
      <c r="P225" s="229" t="s">
        <v>518</v>
      </c>
      <c r="Q225" s="243">
        <v>164700</v>
      </c>
      <c r="R225" s="246" t="str">
        <f t="shared" si="32"/>
        <v>100 TO 35 PC</v>
      </c>
      <c r="S225" s="249">
        <f>ROW()</f>
        <v>225</v>
      </c>
    </row>
    <row r="226" spans="1:19" ht="15.75" x14ac:dyDescent="0.25">
      <c r="A226" s="259"/>
      <c r="B226" s="218" t="s">
        <v>377</v>
      </c>
      <c r="C226" s="219" t="s">
        <v>263</v>
      </c>
      <c r="D226" s="235">
        <v>100</v>
      </c>
      <c r="E226" s="229">
        <v>35</v>
      </c>
      <c r="F226" s="229" t="s">
        <v>518</v>
      </c>
      <c r="G226" s="229" t="s">
        <v>518</v>
      </c>
      <c r="H226" s="229" t="s">
        <v>518</v>
      </c>
      <c r="I226" s="229" t="s">
        <v>518</v>
      </c>
      <c r="J226" s="230">
        <v>15</v>
      </c>
      <c r="K226" s="229" t="s">
        <v>518</v>
      </c>
      <c r="L226" s="229" t="s">
        <v>518</v>
      </c>
      <c r="M226" s="229" t="s">
        <v>518</v>
      </c>
      <c r="N226" s="230" t="s">
        <v>518</v>
      </c>
      <c r="O226" s="229" t="s">
        <v>518</v>
      </c>
      <c r="P226" s="229" t="s">
        <v>518</v>
      </c>
      <c r="Q226" s="243">
        <v>38200</v>
      </c>
      <c r="R226" s="246" t="str">
        <f t="shared" si="32"/>
        <v>100 TO 35 PC</v>
      </c>
      <c r="S226" s="249">
        <f>ROW()</f>
        <v>226</v>
      </c>
    </row>
    <row r="227" spans="1:19" ht="15.75" x14ac:dyDescent="0.25">
      <c r="A227" s="259"/>
      <c r="B227" s="218" t="s">
        <v>336</v>
      </c>
      <c r="C227" s="219" t="s">
        <v>317</v>
      </c>
      <c r="D227" s="235">
        <v>100</v>
      </c>
      <c r="E227" s="229">
        <v>20</v>
      </c>
      <c r="F227" s="229" t="s">
        <v>518</v>
      </c>
      <c r="G227" s="229" t="s">
        <v>518</v>
      </c>
      <c r="H227" s="229" t="s">
        <v>518</v>
      </c>
      <c r="I227" s="229" t="s">
        <v>518</v>
      </c>
      <c r="J227" s="230">
        <v>10</v>
      </c>
      <c r="K227" s="229" t="s">
        <v>518</v>
      </c>
      <c r="L227" s="229" t="s">
        <v>518</v>
      </c>
      <c r="M227" s="229" t="s">
        <v>518</v>
      </c>
      <c r="N227" s="229" t="s">
        <v>518</v>
      </c>
      <c r="O227" s="230" t="s">
        <v>518</v>
      </c>
      <c r="P227" s="229" t="s">
        <v>518</v>
      </c>
      <c r="Q227" s="243">
        <v>27750</v>
      </c>
      <c r="R227" s="246" t="str">
        <f t="shared" si="32"/>
        <v>100 TO 20 PC</v>
      </c>
      <c r="S227" s="249">
        <f>ROW()</f>
        <v>227</v>
      </c>
    </row>
    <row r="228" spans="1:19" ht="15.75" x14ac:dyDescent="0.25">
      <c r="A228" s="259"/>
      <c r="B228" s="218" t="s">
        <v>468</v>
      </c>
      <c r="C228" s="219" t="s">
        <v>458</v>
      </c>
      <c r="D228" s="238">
        <v>100</v>
      </c>
      <c r="E228" s="229">
        <v>35</v>
      </c>
      <c r="F228" s="229" t="s">
        <v>518</v>
      </c>
      <c r="G228" s="229" t="s">
        <v>518</v>
      </c>
      <c r="H228" s="229" t="s">
        <v>518</v>
      </c>
      <c r="I228" s="229" t="s">
        <v>518</v>
      </c>
      <c r="J228" s="230">
        <v>30</v>
      </c>
      <c r="K228" s="229" t="s">
        <v>518</v>
      </c>
      <c r="L228" s="229" t="s">
        <v>518</v>
      </c>
      <c r="M228" s="229" t="s">
        <v>518</v>
      </c>
      <c r="N228" s="229" t="s">
        <v>518</v>
      </c>
      <c r="O228" s="229" t="s">
        <v>518</v>
      </c>
      <c r="P228" s="229" t="s">
        <v>518</v>
      </c>
      <c r="Q228" s="243">
        <v>69000</v>
      </c>
      <c r="R228" s="246" t="str">
        <f t="shared" si="32"/>
        <v>100 TO 35 PC</v>
      </c>
      <c r="S228" s="249">
        <f>ROW()</f>
        <v>228</v>
      </c>
    </row>
    <row r="229" spans="1:19" ht="15.75" x14ac:dyDescent="0.25">
      <c r="A229" s="259"/>
      <c r="B229" s="218" t="s">
        <v>472</v>
      </c>
      <c r="C229" s="219" t="s">
        <v>458</v>
      </c>
      <c r="D229" s="235">
        <v>100</v>
      </c>
      <c r="E229" s="229">
        <v>35</v>
      </c>
      <c r="F229" s="229" t="s">
        <v>518</v>
      </c>
      <c r="G229" s="229" t="s">
        <v>518</v>
      </c>
      <c r="H229" s="229" t="s">
        <v>518</v>
      </c>
      <c r="I229" s="229" t="s">
        <v>518</v>
      </c>
      <c r="J229" s="230">
        <v>50</v>
      </c>
      <c r="K229" s="229" t="s">
        <v>518</v>
      </c>
      <c r="L229" s="229" t="s">
        <v>518</v>
      </c>
      <c r="M229" s="229" t="s">
        <v>518</v>
      </c>
      <c r="N229" s="229" t="s">
        <v>518</v>
      </c>
      <c r="O229" s="229" t="s">
        <v>518</v>
      </c>
      <c r="P229" s="229" t="s">
        <v>518</v>
      </c>
      <c r="Q229" s="243">
        <v>115750</v>
      </c>
      <c r="R229" s="246" t="str">
        <f t="shared" si="32"/>
        <v>100 TO 35 PC</v>
      </c>
      <c r="S229" s="249">
        <f>ROW()</f>
        <v>229</v>
      </c>
    </row>
    <row r="230" spans="1:19" ht="15.75" x14ac:dyDescent="0.25">
      <c r="A230" s="259"/>
      <c r="B230" s="218" t="s">
        <v>309</v>
      </c>
      <c r="C230" s="219" t="s">
        <v>277</v>
      </c>
      <c r="D230" s="235">
        <v>50</v>
      </c>
      <c r="E230" s="229">
        <v>18</v>
      </c>
      <c r="F230" s="229" t="s">
        <v>518</v>
      </c>
      <c r="G230" s="229" t="s">
        <v>518</v>
      </c>
      <c r="H230" s="229" t="s">
        <v>518</v>
      </c>
      <c r="I230" s="229" t="s">
        <v>518</v>
      </c>
      <c r="J230" s="230">
        <v>15</v>
      </c>
      <c r="K230" s="229" t="s">
        <v>518</v>
      </c>
      <c r="L230" s="229" t="s">
        <v>518</v>
      </c>
      <c r="M230" s="229" t="s">
        <v>518</v>
      </c>
      <c r="N230" s="230" t="s">
        <v>518</v>
      </c>
      <c r="O230" s="229" t="s">
        <v>518</v>
      </c>
      <c r="P230" s="229" t="s">
        <v>518</v>
      </c>
      <c r="Q230" s="243">
        <v>38200</v>
      </c>
      <c r="R230" s="246" t="str">
        <f t="shared" si="32"/>
        <v>50 TO 18 PC</v>
      </c>
      <c r="S230" s="249">
        <f>ROW()</f>
        <v>230</v>
      </c>
    </row>
    <row r="231" spans="1:19" ht="15.75" x14ac:dyDescent="0.25">
      <c r="A231" s="259"/>
      <c r="B231" s="218" t="s">
        <v>281</v>
      </c>
      <c r="C231" s="219" t="s">
        <v>277</v>
      </c>
      <c r="D231" s="235">
        <v>50</v>
      </c>
      <c r="E231" s="229">
        <v>18</v>
      </c>
      <c r="F231" s="229" t="s">
        <v>518</v>
      </c>
      <c r="G231" s="229" t="s">
        <v>518</v>
      </c>
      <c r="H231" s="229" t="s">
        <v>518</v>
      </c>
      <c r="I231" s="229" t="s">
        <v>518</v>
      </c>
      <c r="J231" s="230">
        <v>5</v>
      </c>
      <c r="K231" s="229" t="s">
        <v>518</v>
      </c>
      <c r="L231" s="229" t="s">
        <v>518</v>
      </c>
      <c r="M231" s="229" t="s">
        <v>518</v>
      </c>
      <c r="N231" s="230" t="s">
        <v>518</v>
      </c>
      <c r="O231" s="229" t="s">
        <v>518</v>
      </c>
      <c r="P231" s="229" t="s">
        <v>518</v>
      </c>
      <c r="Q231" s="243">
        <v>12900</v>
      </c>
      <c r="R231" s="246" t="str">
        <f t="shared" si="32"/>
        <v>50 TO 18 PC</v>
      </c>
      <c r="S231" s="249">
        <f>ROW()</f>
        <v>231</v>
      </c>
    </row>
    <row r="232" spans="1:19" ht="15.75" x14ac:dyDescent="0.25">
      <c r="A232" s="259"/>
      <c r="B232" s="218" t="s">
        <v>77</v>
      </c>
      <c r="C232" s="219" t="s">
        <v>458</v>
      </c>
      <c r="D232" s="235">
        <v>100</v>
      </c>
      <c r="E232" s="229">
        <v>35</v>
      </c>
      <c r="F232" s="229" t="s">
        <v>518</v>
      </c>
      <c r="G232" s="229" t="s">
        <v>518</v>
      </c>
      <c r="H232" s="229" t="s">
        <v>518</v>
      </c>
      <c r="I232" s="229" t="s">
        <v>518</v>
      </c>
      <c r="J232" s="230">
        <v>30</v>
      </c>
      <c r="K232" s="229" t="s">
        <v>518</v>
      </c>
      <c r="L232" s="229" t="s">
        <v>518</v>
      </c>
      <c r="M232" s="229" t="s">
        <v>518</v>
      </c>
      <c r="N232" s="230" t="s">
        <v>518</v>
      </c>
      <c r="O232" s="229" t="s">
        <v>518</v>
      </c>
      <c r="P232" s="229" t="s">
        <v>518</v>
      </c>
      <c r="Q232" s="243">
        <v>69000</v>
      </c>
      <c r="R232" s="246" t="str">
        <f t="shared" si="32"/>
        <v>100 TO 35 PC</v>
      </c>
      <c r="S232" s="249">
        <f>ROW()</f>
        <v>232</v>
      </c>
    </row>
    <row r="233" spans="1:19" ht="15.75" x14ac:dyDescent="0.25">
      <c r="A233" s="259"/>
      <c r="B233" s="218" t="s">
        <v>279</v>
      </c>
      <c r="C233" s="219" t="s">
        <v>277</v>
      </c>
      <c r="D233" s="235">
        <v>50</v>
      </c>
      <c r="E233" s="229">
        <v>18</v>
      </c>
      <c r="F233" s="229" t="s">
        <v>518</v>
      </c>
      <c r="G233" s="229" t="s">
        <v>518</v>
      </c>
      <c r="H233" s="229" t="s">
        <v>518</v>
      </c>
      <c r="I233" s="229" t="s">
        <v>518</v>
      </c>
      <c r="J233" s="231">
        <v>5</v>
      </c>
      <c r="K233" s="229" t="s">
        <v>518</v>
      </c>
      <c r="L233" s="229" t="s">
        <v>518</v>
      </c>
      <c r="M233" s="229" t="s">
        <v>518</v>
      </c>
      <c r="N233" s="229" t="s">
        <v>518</v>
      </c>
      <c r="O233" s="229" t="s">
        <v>518</v>
      </c>
      <c r="P233" s="230" t="s">
        <v>518</v>
      </c>
      <c r="Q233" s="243">
        <v>11250</v>
      </c>
      <c r="R233" s="246" t="str">
        <f t="shared" si="32"/>
        <v>50 TO 18 PC</v>
      </c>
      <c r="S233" s="249">
        <f>ROW()</f>
        <v>233</v>
      </c>
    </row>
    <row r="234" spans="1:19" ht="15.75" x14ac:dyDescent="0.25">
      <c r="A234" s="259"/>
      <c r="B234" s="218" t="s">
        <v>351</v>
      </c>
      <c r="C234" s="219" t="s">
        <v>317</v>
      </c>
      <c r="D234" s="235">
        <v>100</v>
      </c>
      <c r="E234" s="229">
        <v>20</v>
      </c>
      <c r="F234" s="229" t="s">
        <v>518</v>
      </c>
      <c r="G234" s="230" t="s">
        <v>518</v>
      </c>
      <c r="H234" s="229" t="s">
        <v>518</v>
      </c>
      <c r="I234" s="229" t="s">
        <v>518</v>
      </c>
      <c r="J234" s="230">
        <v>25</v>
      </c>
      <c r="K234" s="229" t="s">
        <v>518</v>
      </c>
      <c r="L234" s="230" t="s">
        <v>518</v>
      </c>
      <c r="M234" s="229" t="s">
        <v>518</v>
      </c>
      <c r="N234" s="229" t="s">
        <v>518</v>
      </c>
      <c r="O234" s="229" t="s">
        <v>518</v>
      </c>
      <c r="P234" s="229" t="s">
        <v>518</v>
      </c>
      <c r="Q234" s="243">
        <v>61300</v>
      </c>
      <c r="R234" s="246" t="str">
        <f t="shared" si="32"/>
        <v>100 TO 20 PC</v>
      </c>
      <c r="S234" s="249">
        <f>ROW()</f>
        <v>234</v>
      </c>
    </row>
    <row r="235" spans="1:19" ht="15.75" x14ac:dyDescent="0.25">
      <c r="A235" s="259"/>
      <c r="B235" s="218" t="s">
        <v>438</v>
      </c>
      <c r="C235" s="219" t="s">
        <v>259</v>
      </c>
      <c r="D235" s="235">
        <v>100</v>
      </c>
      <c r="E235" s="229">
        <v>35</v>
      </c>
      <c r="F235" s="229" t="s">
        <v>518</v>
      </c>
      <c r="G235" s="229" t="s">
        <v>518</v>
      </c>
      <c r="H235" s="229" t="s">
        <v>518</v>
      </c>
      <c r="I235" s="229" t="s">
        <v>518</v>
      </c>
      <c r="J235" s="230">
        <v>40</v>
      </c>
      <c r="K235" s="229" t="s">
        <v>518</v>
      </c>
      <c r="L235" s="229" t="s">
        <v>518</v>
      </c>
      <c r="M235" s="229" t="s">
        <v>518</v>
      </c>
      <c r="N235" s="229" t="s">
        <v>518</v>
      </c>
      <c r="O235" s="229" t="s">
        <v>518</v>
      </c>
      <c r="P235" s="229" t="s">
        <v>518</v>
      </c>
      <c r="Q235" s="243">
        <v>93750</v>
      </c>
      <c r="R235" s="246" t="str">
        <f t="shared" si="32"/>
        <v>100 TO 35 PC</v>
      </c>
      <c r="S235" s="249">
        <f>ROW()</f>
        <v>235</v>
      </c>
    </row>
    <row r="236" spans="1:19" ht="15.75" x14ac:dyDescent="0.25">
      <c r="A236" s="259"/>
      <c r="B236" s="218" t="s">
        <v>497</v>
      </c>
      <c r="C236" s="219" t="s">
        <v>458</v>
      </c>
      <c r="D236" s="235">
        <v>100</v>
      </c>
      <c r="E236" s="229">
        <v>35</v>
      </c>
      <c r="F236" s="229" t="s">
        <v>518</v>
      </c>
      <c r="G236" s="230" t="s">
        <v>518</v>
      </c>
      <c r="H236" s="229" t="s">
        <v>518</v>
      </c>
      <c r="I236" s="229" t="s">
        <v>518</v>
      </c>
      <c r="J236" s="230">
        <v>100</v>
      </c>
      <c r="K236" s="229" t="s">
        <v>518</v>
      </c>
      <c r="L236" s="230" t="s">
        <v>518</v>
      </c>
      <c r="M236" s="229" t="s">
        <v>518</v>
      </c>
      <c r="N236" s="229" t="s">
        <v>518</v>
      </c>
      <c r="O236" s="229" t="s">
        <v>518</v>
      </c>
      <c r="P236" s="229" t="s">
        <v>518</v>
      </c>
      <c r="Q236" s="243">
        <v>164700</v>
      </c>
      <c r="R236" s="246" t="str">
        <f t="shared" si="32"/>
        <v>100 TO 35 PC</v>
      </c>
      <c r="S236" s="249">
        <f>ROW()</f>
        <v>236</v>
      </c>
    </row>
    <row r="237" spans="1:19" ht="15.75" x14ac:dyDescent="0.25">
      <c r="A237" s="259"/>
      <c r="B237" s="218" t="s">
        <v>398</v>
      </c>
      <c r="C237" s="219" t="s">
        <v>263</v>
      </c>
      <c r="D237" s="235">
        <v>100</v>
      </c>
      <c r="E237" s="229">
        <v>35</v>
      </c>
      <c r="F237" s="229" t="s">
        <v>518</v>
      </c>
      <c r="G237" s="230" t="s">
        <v>518</v>
      </c>
      <c r="H237" s="229" t="s">
        <v>518</v>
      </c>
      <c r="I237" s="229" t="s">
        <v>518</v>
      </c>
      <c r="J237" s="230">
        <v>40</v>
      </c>
      <c r="K237" s="229" t="s">
        <v>518</v>
      </c>
      <c r="L237" s="230" t="s">
        <v>518</v>
      </c>
      <c r="M237" s="229" t="s">
        <v>518</v>
      </c>
      <c r="N237" s="229" t="s">
        <v>518</v>
      </c>
      <c r="O237" s="229" t="s">
        <v>518</v>
      </c>
      <c r="P237" s="229" t="s">
        <v>518</v>
      </c>
      <c r="Q237" s="243">
        <v>93750</v>
      </c>
      <c r="R237" s="246" t="str">
        <f t="shared" si="32"/>
        <v>100 TO 35 PC</v>
      </c>
      <c r="S237" s="249">
        <f>ROW()</f>
        <v>237</v>
      </c>
    </row>
    <row r="238" spans="1:19" ht="15.75" x14ac:dyDescent="0.25">
      <c r="A238" s="259"/>
      <c r="B238" s="218" t="s">
        <v>473</v>
      </c>
      <c r="C238" s="219" t="s">
        <v>458</v>
      </c>
      <c r="D238" s="235">
        <v>100</v>
      </c>
      <c r="E238" s="229">
        <v>35</v>
      </c>
      <c r="F238" s="229" t="s">
        <v>518</v>
      </c>
      <c r="G238" s="230" t="s">
        <v>518</v>
      </c>
      <c r="H238" s="229" t="s">
        <v>518</v>
      </c>
      <c r="I238" s="229" t="s">
        <v>518</v>
      </c>
      <c r="J238" s="230">
        <v>80</v>
      </c>
      <c r="K238" s="229" t="s">
        <v>518</v>
      </c>
      <c r="L238" s="230" t="s">
        <v>518</v>
      </c>
      <c r="M238" s="229" t="s">
        <v>518</v>
      </c>
      <c r="N238" s="229" t="s">
        <v>518</v>
      </c>
      <c r="O238" s="229" t="s">
        <v>518</v>
      </c>
      <c r="P238" s="229" t="s">
        <v>518</v>
      </c>
      <c r="Q238" s="243">
        <v>164700</v>
      </c>
      <c r="R238" s="246" t="str">
        <f t="shared" si="32"/>
        <v>100 TO 35 PC</v>
      </c>
      <c r="S238" s="249">
        <f>ROW()</f>
        <v>238</v>
      </c>
    </row>
    <row r="239" spans="1:19" ht="15.75" x14ac:dyDescent="0.25">
      <c r="A239" s="259"/>
      <c r="B239" s="218" t="s">
        <v>345</v>
      </c>
      <c r="C239" s="219" t="s">
        <v>317</v>
      </c>
      <c r="D239" s="235">
        <v>100</v>
      </c>
      <c r="E239" s="229">
        <v>20</v>
      </c>
      <c r="F239" s="229" t="s">
        <v>518</v>
      </c>
      <c r="G239" s="230" t="s">
        <v>518</v>
      </c>
      <c r="H239" s="229" t="s">
        <v>518</v>
      </c>
      <c r="I239" s="229" t="s">
        <v>518</v>
      </c>
      <c r="J239" s="230">
        <v>40</v>
      </c>
      <c r="K239" s="229" t="s">
        <v>518</v>
      </c>
      <c r="L239" s="230" t="s">
        <v>518</v>
      </c>
      <c r="M239" s="229" t="s">
        <v>518</v>
      </c>
      <c r="N239" s="229" t="s">
        <v>518</v>
      </c>
      <c r="O239" s="229" t="s">
        <v>518</v>
      </c>
      <c r="P239" s="229" t="s">
        <v>518</v>
      </c>
      <c r="Q239" s="243">
        <v>88800</v>
      </c>
      <c r="R239" s="246" t="str">
        <f t="shared" si="32"/>
        <v>100 TO 20 PC</v>
      </c>
      <c r="S239" s="249">
        <f>ROW()</f>
        <v>239</v>
      </c>
    </row>
    <row r="240" spans="1:19" ht="15.75" x14ac:dyDescent="0.25">
      <c r="A240" s="259"/>
      <c r="B240" s="218" t="s">
        <v>289</v>
      </c>
      <c r="C240" s="219" t="s">
        <v>277</v>
      </c>
      <c r="D240" s="235">
        <v>50</v>
      </c>
      <c r="E240" s="229">
        <v>18</v>
      </c>
      <c r="F240" s="229" t="s">
        <v>518</v>
      </c>
      <c r="G240" s="230" t="s">
        <v>518</v>
      </c>
      <c r="H240" s="229" t="s">
        <v>518</v>
      </c>
      <c r="I240" s="229" t="s">
        <v>518</v>
      </c>
      <c r="J240" s="230">
        <v>5</v>
      </c>
      <c r="K240" s="229" t="s">
        <v>518</v>
      </c>
      <c r="L240" s="230" t="s">
        <v>518</v>
      </c>
      <c r="M240" s="229" t="s">
        <v>518</v>
      </c>
      <c r="N240" s="229" t="s">
        <v>518</v>
      </c>
      <c r="O240" s="229" t="s">
        <v>518</v>
      </c>
      <c r="P240" s="229" t="s">
        <v>518</v>
      </c>
      <c r="Q240" s="243">
        <v>17850</v>
      </c>
      <c r="R240" s="246" t="str">
        <f t="shared" si="32"/>
        <v>50 TO 18 PC</v>
      </c>
      <c r="S240" s="249">
        <f>ROW()</f>
        <v>240</v>
      </c>
    </row>
    <row r="241" spans="1:19" ht="15.75" x14ac:dyDescent="0.25">
      <c r="A241" s="259"/>
      <c r="B241" s="218" t="s">
        <v>344</v>
      </c>
      <c r="C241" s="219" t="s">
        <v>317</v>
      </c>
      <c r="D241" s="235">
        <v>100</v>
      </c>
      <c r="E241" s="229">
        <v>20</v>
      </c>
      <c r="F241" s="229" t="s">
        <v>518</v>
      </c>
      <c r="G241" s="229" t="s">
        <v>518</v>
      </c>
      <c r="H241" s="229" t="s">
        <v>518</v>
      </c>
      <c r="I241" s="229" t="s">
        <v>518</v>
      </c>
      <c r="J241" s="230">
        <v>15</v>
      </c>
      <c r="K241" s="229" t="s">
        <v>518</v>
      </c>
      <c r="L241" s="229" t="s">
        <v>518</v>
      </c>
      <c r="M241" s="229" t="s">
        <v>518</v>
      </c>
      <c r="N241" s="229" t="s">
        <v>518</v>
      </c>
      <c r="O241" s="229" t="s">
        <v>518</v>
      </c>
      <c r="P241" s="229" t="s">
        <v>518</v>
      </c>
      <c r="Q241" s="243">
        <v>34350</v>
      </c>
      <c r="R241" s="246" t="str">
        <f t="shared" si="32"/>
        <v>100 TO 20 PC</v>
      </c>
      <c r="S241" s="249">
        <f>ROW()</f>
        <v>241</v>
      </c>
    </row>
    <row r="242" spans="1:19" ht="15.75" x14ac:dyDescent="0.25">
      <c r="A242" s="259"/>
      <c r="B242" s="218" t="s">
        <v>436</v>
      </c>
      <c r="C242" s="219" t="s">
        <v>259</v>
      </c>
      <c r="D242" s="235">
        <v>100</v>
      </c>
      <c r="E242" s="229">
        <v>35</v>
      </c>
      <c r="F242" s="229" t="s">
        <v>518</v>
      </c>
      <c r="G242" s="229" t="s">
        <v>518</v>
      </c>
      <c r="H242" s="230" t="s">
        <v>518</v>
      </c>
      <c r="I242" s="229" t="s">
        <v>518</v>
      </c>
      <c r="J242" s="230">
        <v>40</v>
      </c>
      <c r="K242" s="229" t="s">
        <v>518</v>
      </c>
      <c r="L242" s="229" t="s">
        <v>518</v>
      </c>
      <c r="M242" s="229" t="s">
        <v>518</v>
      </c>
      <c r="N242" s="229" t="s">
        <v>518</v>
      </c>
      <c r="O242" s="229" t="s">
        <v>518</v>
      </c>
      <c r="P242" s="229" t="s">
        <v>518</v>
      </c>
      <c r="Q242" s="243">
        <v>93750</v>
      </c>
      <c r="R242" s="246" t="str">
        <f t="shared" si="32"/>
        <v>100 TO 35 PC</v>
      </c>
      <c r="S242" s="249">
        <f>ROW()</f>
        <v>242</v>
      </c>
    </row>
    <row r="243" spans="1:19" ht="15.75" x14ac:dyDescent="0.25">
      <c r="A243" s="259"/>
      <c r="B243" s="218" t="s">
        <v>492</v>
      </c>
      <c r="C243" s="219" t="s">
        <v>458</v>
      </c>
      <c r="D243" s="235">
        <v>100</v>
      </c>
      <c r="E243" s="229">
        <v>35</v>
      </c>
      <c r="F243" s="229" t="s">
        <v>518</v>
      </c>
      <c r="G243" s="229" t="s">
        <v>518</v>
      </c>
      <c r="H243" s="230" t="s">
        <v>518</v>
      </c>
      <c r="I243" s="229" t="s">
        <v>518</v>
      </c>
      <c r="J243" s="230">
        <v>115</v>
      </c>
      <c r="K243" s="229" t="s">
        <v>518</v>
      </c>
      <c r="L243" s="229" t="s">
        <v>518</v>
      </c>
      <c r="M243" s="229" t="s">
        <v>518</v>
      </c>
      <c r="N243" s="229" t="s">
        <v>518</v>
      </c>
      <c r="O243" s="229" t="s">
        <v>518</v>
      </c>
      <c r="P243" s="229" t="s">
        <v>518</v>
      </c>
      <c r="Q243" s="243">
        <v>164700</v>
      </c>
      <c r="R243" s="246" t="str">
        <f t="shared" si="32"/>
        <v>100 TO 35 PC</v>
      </c>
      <c r="S243" s="249">
        <f>ROW()</f>
        <v>243</v>
      </c>
    </row>
    <row r="244" spans="1:19" ht="15.75" x14ac:dyDescent="0.25">
      <c r="A244" s="259"/>
      <c r="B244" s="218" t="s">
        <v>467</v>
      </c>
      <c r="C244" s="219" t="s">
        <v>458</v>
      </c>
      <c r="D244" s="235">
        <v>100</v>
      </c>
      <c r="E244" s="229">
        <v>35</v>
      </c>
      <c r="F244" s="229" t="s">
        <v>518</v>
      </c>
      <c r="G244" s="229" t="s">
        <v>518</v>
      </c>
      <c r="H244" s="230" t="s">
        <v>518</v>
      </c>
      <c r="I244" s="229" t="s">
        <v>518</v>
      </c>
      <c r="J244" s="230">
        <v>30</v>
      </c>
      <c r="K244" s="229" t="s">
        <v>518</v>
      </c>
      <c r="L244" s="229" t="s">
        <v>518</v>
      </c>
      <c r="M244" s="229" t="s">
        <v>518</v>
      </c>
      <c r="N244" s="229" t="s">
        <v>518</v>
      </c>
      <c r="O244" s="229" t="s">
        <v>518</v>
      </c>
      <c r="P244" s="229" t="s">
        <v>518</v>
      </c>
      <c r="Q244" s="243">
        <v>69000</v>
      </c>
      <c r="R244" s="246" t="str">
        <f t="shared" si="32"/>
        <v>100 TO 35 PC</v>
      </c>
      <c r="S244" s="249">
        <f>ROW()</f>
        <v>244</v>
      </c>
    </row>
    <row r="245" spans="1:19" ht="15.75" x14ac:dyDescent="0.25">
      <c r="A245" s="259"/>
      <c r="B245" s="218" t="s">
        <v>482</v>
      </c>
      <c r="C245" s="219" t="s">
        <v>458</v>
      </c>
      <c r="D245" s="235">
        <v>100</v>
      </c>
      <c r="E245" s="229">
        <v>35</v>
      </c>
      <c r="F245" s="229" t="s">
        <v>518</v>
      </c>
      <c r="G245" s="229" t="s">
        <v>518</v>
      </c>
      <c r="H245" s="230" t="s">
        <v>518</v>
      </c>
      <c r="I245" s="229" t="s">
        <v>518</v>
      </c>
      <c r="J245" s="230">
        <v>115</v>
      </c>
      <c r="K245" s="229" t="s">
        <v>518</v>
      </c>
      <c r="L245" s="229" t="s">
        <v>518</v>
      </c>
      <c r="M245" s="229" t="s">
        <v>518</v>
      </c>
      <c r="N245" s="229" t="s">
        <v>518</v>
      </c>
      <c r="O245" s="229" t="s">
        <v>518</v>
      </c>
      <c r="P245" s="229" t="s">
        <v>518</v>
      </c>
      <c r="Q245" s="243">
        <v>164700</v>
      </c>
      <c r="R245" s="246" t="str">
        <f t="shared" si="32"/>
        <v>100 TO 35 PC</v>
      </c>
      <c r="S245" s="249">
        <f>ROW()</f>
        <v>245</v>
      </c>
    </row>
    <row r="246" spans="1:19" ht="15.75" x14ac:dyDescent="0.25">
      <c r="A246" s="259"/>
      <c r="B246" s="218" t="s">
        <v>372</v>
      </c>
      <c r="C246" s="219" t="s">
        <v>263</v>
      </c>
      <c r="D246" s="235">
        <v>100</v>
      </c>
      <c r="E246" s="229">
        <v>35</v>
      </c>
      <c r="F246" s="229" t="s">
        <v>518</v>
      </c>
      <c r="G246" s="229" t="s">
        <v>518</v>
      </c>
      <c r="H246" s="230" t="s">
        <v>518</v>
      </c>
      <c r="I246" s="229" t="s">
        <v>518</v>
      </c>
      <c r="J246" s="230">
        <v>15</v>
      </c>
      <c r="K246" s="229" t="s">
        <v>518</v>
      </c>
      <c r="L246" s="229" t="s">
        <v>518</v>
      </c>
      <c r="M246" s="229" t="s">
        <v>518</v>
      </c>
      <c r="N246" s="229" t="s">
        <v>518</v>
      </c>
      <c r="O246" s="229" t="s">
        <v>518</v>
      </c>
      <c r="P246" s="229" t="s">
        <v>518</v>
      </c>
      <c r="Q246" s="243">
        <v>38200</v>
      </c>
      <c r="R246" s="246" t="str">
        <f t="shared" si="32"/>
        <v>100 TO 35 PC</v>
      </c>
      <c r="S246" s="249">
        <f>ROW()</f>
        <v>246</v>
      </c>
    </row>
    <row r="247" spans="1:19" ht="15.75" x14ac:dyDescent="0.25">
      <c r="A247" s="259"/>
      <c r="B247" s="218" t="s">
        <v>330</v>
      </c>
      <c r="C247" s="219" t="s">
        <v>317</v>
      </c>
      <c r="D247" s="235">
        <v>100</v>
      </c>
      <c r="E247" s="229">
        <v>20</v>
      </c>
      <c r="F247" s="229" t="s">
        <v>518</v>
      </c>
      <c r="G247" s="229" t="s">
        <v>518</v>
      </c>
      <c r="H247" s="230" t="s">
        <v>518</v>
      </c>
      <c r="I247" s="229" t="s">
        <v>518</v>
      </c>
      <c r="J247" s="230">
        <v>10</v>
      </c>
      <c r="K247" s="229" t="s">
        <v>518</v>
      </c>
      <c r="L247" s="229" t="s">
        <v>518</v>
      </c>
      <c r="M247" s="229" t="s">
        <v>518</v>
      </c>
      <c r="N247" s="229" t="s">
        <v>518</v>
      </c>
      <c r="O247" s="229" t="s">
        <v>518</v>
      </c>
      <c r="P247" s="229" t="s">
        <v>518</v>
      </c>
      <c r="Q247" s="243">
        <v>27750</v>
      </c>
      <c r="R247" s="246" t="str">
        <f t="shared" si="32"/>
        <v>100 TO 20 PC</v>
      </c>
      <c r="S247" s="249">
        <f>ROW()</f>
        <v>247</v>
      </c>
    </row>
    <row r="248" spans="1:19" ht="15.75" x14ac:dyDescent="0.25">
      <c r="A248" s="259"/>
      <c r="B248" s="218" t="s">
        <v>432</v>
      </c>
      <c r="C248" s="219" t="s">
        <v>259</v>
      </c>
      <c r="D248" s="235">
        <v>100</v>
      </c>
      <c r="E248" s="229">
        <v>35</v>
      </c>
      <c r="F248" s="229" t="s">
        <v>518</v>
      </c>
      <c r="G248" s="229" t="s">
        <v>518</v>
      </c>
      <c r="H248" s="230" t="s">
        <v>518</v>
      </c>
      <c r="I248" s="229" t="s">
        <v>518</v>
      </c>
      <c r="J248" s="230">
        <v>20</v>
      </c>
      <c r="K248" s="229" t="s">
        <v>518</v>
      </c>
      <c r="L248" s="229" t="s">
        <v>518</v>
      </c>
      <c r="M248" s="229" t="s">
        <v>518</v>
      </c>
      <c r="N248" s="229" t="s">
        <v>518</v>
      </c>
      <c r="O248" s="229" t="s">
        <v>518</v>
      </c>
      <c r="P248" s="229" t="s">
        <v>518</v>
      </c>
      <c r="Q248" s="243">
        <v>49750</v>
      </c>
      <c r="R248" s="246" t="str">
        <f t="shared" ref="R248:R249" si="35">TRIM(CONCATENATE(IF(D248="","",CONCATENATE(" ",D248," ",D$1)),IF(E248="","",CONCATENATE(" ",E248," ",E$1)),IF(F248="","",CONCATENATE(" ",F248," ",F$1)),IF(G248="","",CONCATENATE(" ",G248," ",G$1)),IF(H248="","",CONCATENATE(" ",H248," ",H$1)),IF(I248="","",CONCATENATE(" ",I248," ",I$1)),IF(K248="","",CONCATENATE(" ",K248," ",K$1)),IF(L248="","",CONCATENATE(" ",L248," ",L$1)),IF(M248="","",CONCATENATE(" ",M248," ",M$1)),IF(N248="","",CONCATENATE(" ",N248," ",N$1)),IF(O248="","",CONCATENATE(" ",O248," ",O$1)),IF(P248="","",CONCATENATE(" ",P248," ",P$1))))</f>
        <v>100 TO 35 PC</v>
      </c>
      <c r="S248" s="249">
        <f>ROW()</f>
        <v>248</v>
      </c>
    </row>
    <row r="249" spans="1:19" ht="15.75" x14ac:dyDescent="0.25">
      <c r="A249" s="259"/>
      <c r="B249" s="271" t="s">
        <v>527</v>
      </c>
      <c r="C249" s="272" t="s">
        <v>458</v>
      </c>
      <c r="D249" s="273">
        <v>100</v>
      </c>
      <c r="E249" s="274">
        <v>35</v>
      </c>
      <c r="F249" s="274" t="s">
        <v>518</v>
      </c>
      <c r="G249" s="274" t="s">
        <v>518</v>
      </c>
      <c r="H249" s="275" t="s">
        <v>518</v>
      </c>
      <c r="I249" s="274" t="s">
        <v>518</v>
      </c>
      <c r="J249" s="275">
        <v>115</v>
      </c>
      <c r="K249" s="274" t="s">
        <v>518</v>
      </c>
      <c r="L249" s="274" t="s">
        <v>518</v>
      </c>
      <c r="M249" s="274" t="s">
        <v>518</v>
      </c>
      <c r="N249" s="274" t="s">
        <v>518</v>
      </c>
      <c r="O249" s="274" t="s">
        <v>518</v>
      </c>
      <c r="P249" s="274" t="s">
        <v>518</v>
      </c>
      <c r="Q249" s="276">
        <v>164700</v>
      </c>
      <c r="R249" s="246" t="str">
        <f t="shared" si="35"/>
        <v>100 TO 35 PC</v>
      </c>
      <c r="S249" s="249">
        <f>ROW()</f>
        <v>249</v>
      </c>
    </row>
    <row r="250" spans="1:19" ht="16.5" thickBot="1" x14ac:dyDescent="0.3">
      <c r="A250" s="259" t="s">
        <v>1978</v>
      </c>
      <c r="B250" s="220" t="s">
        <v>2231</v>
      </c>
      <c r="C250" s="221" t="s">
        <v>458</v>
      </c>
      <c r="D250" s="239">
        <v>100</v>
      </c>
      <c r="E250" s="240">
        <v>105</v>
      </c>
      <c r="F250" s="240" t="s">
        <v>518</v>
      </c>
      <c r="G250" s="240" t="s">
        <v>518</v>
      </c>
      <c r="H250" s="240" t="s">
        <v>518</v>
      </c>
      <c r="I250" s="240" t="s">
        <v>518</v>
      </c>
      <c r="J250" s="240">
        <v>115</v>
      </c>
      <c r="K250" s="240" t="s">
        <v>518</v>
      </c>
      <c r="L250" s="241" t="s">
        <v>518</v>
      </c>
      <c r="M250" s="240" t="s">
        <v>518</v>
      </c>
      <c r="N250" s="240" t="s">
        <v>518</v>
      </c>
      <c r="O250" s="240" t="s">
        <v>518</v>
      </c>
      <c r="P250" s="240" t="s">
        <v>518</v>
      </c>
      <c r="Q250" s="244">
        <v>164700</v>
      </c>
      <c r="R250" s="248" t="str">
        <f>TRIM(CONCATENATE(IF(D250="","",CONCATENATE(" ",D250," ",D$1)),IF(E250="","",CONCATENATE(" ",E250," ",E$1)),IF(F250="","",CONCATENATE(" ",F250," ",F$1)),IF(G250="","",CONCATENATE(" ",G250," ",G$1)),IF(H250="","",CONCATENATE(" ",H250," ",H$1)),IF(I250="","",CONCATENATE(" ",I250," ",I$1)),IF(K250="","",CONCATENATE(" ",K250," ",K$1)),IF(L250="","",CONCATENATE(" ",L250," ",L$1)),IF(M250="","",CONCATENATE(" ",M250," ",M$1)),IF(N250="","",CONCATENATE(" ",N250," ",N$1)),IF(O250="","",CONCATENATE(" ",O250," ",O$1)),IF(P250="","",CONCATENATE(" ",P250," ",P$1))))</f>
        <v>100 TO 105 PC</v>
      </c>
      <c r="S250" s="249">
        <f>ROW()</f>
        <v>250</v>
      </c>
    </row>
    <row r="251" spans="1:19" ht="18.75" customHeight="1" x14ac:dyDescent="0.25">
      <c r="B251" s="210"/>
      <c r="C251" s="211"/>
      <c r="D251" s="212"/>
      <c r="E251" s="212"/>
      <c r="F251" s="212"/>
      <c r="G251" s="212"/>
      <c r="H251" s="212"/>
      <c r="I251" s="212"/>
      <c r="J251" s="212"/>
      <c r="K251" s="212"/>
      <c r="L251" s="212"/>
      <c r="M251" s="212"/>
      <c r="N251" s="212"/>
      <c r="O251" s="212"/>
      <c r="P251" s="212"/>
      <c r="Q251" s="212"/>
      <c r="R251" s="260" t="s">
        <v>1977</v>
      </c>
    </row>
  </sheetData>
  <mergeCells count="2">
    <mergeCell ref="R2:R3"/>
    <mergeCell ref="S1:S3"/>
  </mergeCells>
  <conditionalFormatting sqref="B4:C250">
    <cfRule type="expression" dxfId="31" priority="1">
      <formula>$A4="◊"</formula>
    </cfRule>
  </conditionalFormatting>
  <pageMargins left="0.7" right="0.7" top="0.78740157499999996" bottom="0.78740157499999996" header="0.3" footer="0.3"/>
  <pageSetup paperSize="9" orientation="portrait" r:id="rId1"/>
  <ignoredErrors>
    <ignoredError sqref="D3:Q3 R250:S250 R4:S33 R34 R84:S203 R204 R35:S82 R83 R205:S248 R24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R247"/>
  <sheetViews>
    <sheetView zoomScaleNormal="100" workbookViewId="0">
      <pane ySplit="3" topLeftCell="A4" activePane="bottomLeft" state="frozen"/>
      <selection pane="bottomLeft" activeCell="A4" sqref="A4"/>
    </sheetView>
  </sheetViews>
  <sheetFormatPr defaultColWidth="10.7109375" defaultRowHeight="15" x14ac:dyDescent="0.25"/>
  <cols>
    <col min="1" max="1" width="3.140625" style="282" customWidth="1"/>
    <col min="2" max="2" width="36.7109375" style="281" bestFit="1" customWidth="1"/>
    <col min="3" max="3" width="3" style="282" bestFit="1" customWidth="1"/>
    <col min="4" max="4" width="6.5703125" style="282" bestFit="1" customWidth="1"/>
    <col min="5" max="6" width="5.28515625" style="282" bestFit="1" customWidth="1"/>
    <col min="7" max="7" width="7.28515625" style="282" bestFit="1" customWidth="1"/>
    <col min="8" max="8" width="7.140625" style="282" bestFit="1" customWidth="1"/>
    <col min="9" max="9" width="5.7109375" style="282" bestFit="1" customWidth="1"/>
    <col min="10" max="10" width="8" style="282" bestFit="1" customWidth="1"/>
    <col min="11" max="11" width="7.42578125" style="282" bestFit="1" customWidth="1"/>
    <col min="12" max="16" width="6.42578125" style="282" bestFit="1" customWidth="1"/>
    <col min="17" max="17" width="11.28515625" style="282" bestFit="1" customWidth="1"/>
    <col min="18" max="18" width="17.42578125" style="282" bestFit="1" customWidth="1"/>
    <col min="19" max="16384" width="10.7109375" style="282"/>
  </cols>
  <sheetData>
    <row r="1" spans="1:18" ht="15.75" customHeight="1" thickBot="1" x14ac:dyDescent="0.3">
      <c r="A1" s="280"/>
      <c r="D1" s="283" t="s">
        <v>503</v>
      </c>
      <c r="E1" s="283" t="s">
        <v>504</v>
      </c>
      <c r="F1" s="283" t="s">
        <v>505</v>
      </c>
      <c r="G1" s="283" t="s">
        <v>506</v>
      </c>
      <c r="H1" s="283" t="s">
        <v>507</v>
      </c>
      <c r="I1" s="283" t="s">
        <v>508</v>
      </c>
      <c r="J1" s="283"/>
      <c r="K1" s="283" t="s">
        <v>509</v>
      </c>
      <c r="L1" s="283" t="s">
        <v>510</v>
      </c>
      <c r="M1" s="283" t="s">
        <v>511</v>
      </c>
      <c r="N1" s="283" t="s">
        <v>512</v>
      </c>
      <c r="O1" s="283" t="s">
        <v>513</v>
      </c>
      <c r="P1" s="283" t="s">
        <v>514</v>
      </c>
    </row>
    <row r="2" spans="1:18" s="284" customFormat="1" ht="30" customHeight="1" x14ac:dyDescent="0.25">
      <c r="B2" s="285" t="s">
        <v>1976</v>
      </c>
      <c r="C2" s="286" t="s">
        <v>275</v>
      </c>
      <c r="D2" s="287" t="s">
        <v>72</v>
      </c>
      <c r="E2" s="288" t="s">
        <v>515</v>
      </c>
      <c r="F2" s="288" t="s">
        <v>516</v>
      </c>
      <c r="G2" s="288" t="s">
        <v>228</v>
      </c>
      <c r="H2" s="288" t="s">
        <v>227</v>
      </c>
      <c r="I2" s="288" t="s">
        <v>517</v>
      </c>
      <c r="J2" s="288" t="s">
        <v>69</v>
      </c>
      <c r="K2" s="288" t="s">
        <v>226</v>
      </c>
      <c r="L2" s="288" t="s">
        <v>1957</v>
      </c>
      <c r="M2" s="288" t="s">
        <v>1958</v>
      </c>
      <c r="N2" s="288" t="s">
        <v>1959</v>
      </c>
      <c r="O2" s="288" t="s">
        <v>1960</v>
      </c>
      <c r="P2" s="288" t="s">
        <v>1961</v>
      </c>
      <c r="Q2" s="289" t="s">
        <v>23</v>
      </c>
      <c r="R2" s="342" t="s">
        <v>1910</v>
      </c>
    </row>
    <row r="3" spans="1:18" s="284" customFormat="1" ht="15.75" thickBot="1" x14ac:dyDescent="0.3">
      <c r="B3" s="290" t="s">
        <v>1981</v>
      </c>
      <c r="C3" s="291"/>
      <c r="D3" s="292">
        <f t="shared" ref="D3:Q3" si="0">SUM(D4:D246)</f>
        <v>10960</v>
      </c>
      <c r="E3" s="293">
        <f t="shared" si="0"/>
        <v>282</v>
      </c>
      <c r="F3" s="293">
        <f t="shared" si="0"/>
        <v>80</v>
      </c>
      <c r="G3" s="293">
        <f t="shared" si="0"/>
        <v>183</v>
      </c>
      <c r="H3" s="293">
        <f t="shared" si="0"/>
        <v>216</v>
      </c>
      <c r="I3" s="293">
        <f t="shared" si="0"/>
        <v>81</v>
      </c>
      <c r="J3" s="293">
        <f t="shared" si="0"/>
        <v>7793</v>
      </c>
      <c r="K3" s="293">
        <f t="shared" si="0"/>
        <v>20</v>
      </c>
      <c r="L3" s="293">
        <f t="shared" si="0"/>
        <v>9</v>
      </c>
      <c r="M3" s="293">
        <f t="shared" si="0"/>
        <v>15</v>
      </c>
      <c r="N3" s="293">
        <f t="shared" si="0"/>
        <v>15</v>
      </c>
      <c r="O3" s="293">
        <f t="shared" si="0"/>
        <v>16</v>
      </c>
      <c r="P3" s="293">
        <f t="shared" si="0"/>
        <v>12</v>
      </c>
      <c r="Q3" s="294">
        <f t="shared" si="0"/>
        <v>32934920</v>
      </c>
      <c r="R3" s="343"/>
    </row>
    <row r="4" spans="1:18" ht="15.75" x14ac:dyDescent="0.25">
      <c r="A4" s="283"/>
      <c r="B4" s="295" t="s">
        <v>481</v>
      </c>
      <c r="C4" s="296" t="s">
        <v>458</v>
      </c>
      <c r="D4" s="297">
        <v>150</v>
      </c>
      <c r="E4" s="298" t="s">
        <v>518</v>
      </c>
      <c r="F4" s="298" t="s">
        <v>518</v>
      </c>
      <c r="G4" s="298" t="s">
        <v>518</v>
      </c>
      <c r="H4" s="298" t="s">
        <v>518</v>
      </c>
      <c r="I4" s="298" t="s">
        <v>518</v>
      </c>
      <c r="J4" s="299">
        <v>43</v>
      </c>
      <c r="K4" s="298" t="s">
        <v>518</v>
      </c>
      <c r="L4" s="298" t="s">
        <v>518</v>
      </c>
      <c r="M4" s="298" t="s">
        <v>518</v>
      </c>
      <c r="N4" s="298" t="s">
        <v>518</v>
      </c>
      <c r="O4" s="298" t="s">
        <v>518</v>
      </c>
      <c r="P4" s="298" t="s">
        <v>518</v>
      </c>
      <c r="Q4" s="300">
        <v>205205</v>
      </c>
      <c r="R4" s="301" t="str">
        <f t="shared" ref="R4:R67" si="1">TRIM(CONCATENATE(IF(D4="","",CONCATENATE(" ",D4," ",D$1)),IF(E4="","",CONCATENATE(" ",E4," ",E$1)),IF(F4="","",CONCATENATE(" ",F4," ",F$1)),IF(G4="","",CONCATENATE(" ",G4," ",G$1)),IF(H4="","",CONCATENATE(" ",H4," ",H$1)),IF(I4="","",CONCATENATE(" ",I4," ",I$1)),IF(K4="","",CONCATENATE(" ",K4," ",K$1)),IF(L4="","",CONCATENATE(" ",L4," ",L$1)),IF(M4="","",CONCATENATE(" ",M4," ",M$1)),IF(N4="","",CONCATENATE(" ",N4," ",N$1)),IF(O4="","",CONCATENATE(" ",O4," ",O$1)),IF(P4="","",CONCATENATE(" ",P4," ",P$1))))</f>
        <v>150 TO</v>
      </c>
    </row>
    <row r="5" spans="1:18" ht="15.75" x14ac:dyDescent="0.25">
      <c r="A5" s="283"/>
      <c r="B5" s="302" t="s">
        <v>347</v>
      </c>
      <c r="C5" s="303" t="s">
        <v>317</v>
      </c>
      <c r="D5" s="304" t="s">
        <v>518</v>
      </c>
      <c r="E5" s="305" t="s">
        <v>518</v>
      </c>
      <c r="F5" s="305" t="s">
        <v>518</v>
      </c>
      <c r="G5" s="305" t="s">
        <v>518</v>
      </c>
      <c r="H5" s="306" t="s">
        <v>518</v>
      </c>
      <c r="I5" s="306" t="s">
        <v>518</v>
      </c>
      <c r="J5" s="306">
        <v>32</v>
      </c>
      <c r="K5" s="305">
        <v>1</v>
      </c>
      <c r="L5" s="305" t="s">
        <v>518</v>
      </c>
      <c r="M5" s="305" t="s">
        <v>518</v>
      </c>
      <c r="N5" s="305" t="s">
        <v>518</v>
      </c>
      <c r="O5" s="305" t="s">
        <v>518</v>
      </c>
      <c r="P5" s="305" t="s">
        <v>518</v>
      </c>
      <c r="Q5" s="307">
        <v>95980</v>
      </c>
      <c r="R5" s="308" t="str">
        <f t="shared" si="1"/>
        <v>1 DC</v>
      </c>
    </row>
    <row r="6" spans="1:18" ht="15.75" x14ac:dyDescent="0.25">
      <c r="A6" s="283"/>
      <c r="B6" s="302" t="s">
        <v>335</v>
      </c>
      <c r="C6" s="303" t="s">
        <v>317</v>
      </c>
      <c r="D6" s="304" t="s">
        <v>518</v>
      </c>
      <c r="E6" s="305">
        <v>8</v>
      </c>
      <c r="F6" s="305" t="s">
        <v>518</v>
      </c>
      <c r="G6" s="305" t="s">
        <v>518</v>
      </c>
      <c r="H6" s="305" t="s">
        <v>518</v>
      </c>
      <c r="I6" s="305" t="s">
        <v>518</v>
      </c>
      <c r="J6" s="306">
        <v>27</v>
      </c>
      <c r="K6" s="305" t="s">
        <v>518</v>
      </c>
      <c r="L6" s="305" t="s">
        <v>518</v>
      </c>
      <c r="M6" s="305" t="s">
        <v>518</v>
      </c>
      <c r="N6" s="305" t="s">
        <v>518</v>
      </c>
      <c r="O6" s="305" t="s">
        <v>518</v>
      </c>
      <c r="P6" s="305" t="s">
        <v>518</v>
      </c>
      <c r="Q6" s="307">
        <v>93065</v>
      </c>
      <c r="R6" s="308" t="str">
        <f t="shared" si="1"/>
        <v>8 PC</v>
      </c>
    </row>
    <row r="7" spans="1:18" ht="15.75" x14ac:dyDescent="0.25">
      <c r="A7" s="283"/>
      <c r="B7" s="302" t="s">
        <v>310</v>
      </c>
      <c r="C7" s="303" t="s">
        <v>277</v>
      </c>
      <c r="D7" s="304" t="s">
        <v>518</v>
      </c>
      <c r="E7" s="305" t="s">
        <v>518</v>
      </c>
      <c r="F7" s="305" t="s">
        <v>518</v>
      </c>
      <c r="G7" s="305" t="s">
        <v>518</v>
      </c>
      <c r="H7" s="305" t="s">
        <v>518</v>
      </c>
      <c r="I7" s="305">
        <v>2</v>
      </c>
      <c r="J7" s="306">
        <v>25</v>
      </c>
      <c r="K7" s="305" t="s">
        <v>518</v>
      </c>
      <c r="L7" s="305" t="s">
        <v>518</v>
      </c>
      <c r="M7" s="305" t="s">
        <v>518</v>
      </c>
      <c r="N7" s="305" t="s">
        <v>518</v>
      </c>
      <c r="O7" s="305" t="s">
        <v>518</v>
      </c>
      <c r="P7" s="305" t="s">
        <v>518</v>
      </c>
      <c r="Q7" s="307">
        <v>71245</v>
      </c>
      <c r="R7" s="308" t="str">
        <f t="shared" si="1"/>
        <v>2 ET</v>
      </c>
    </row>
    <row r="8" spans="1:18" ht="15.75" x14ac:dyDescent="0.25">
      <c r="A8" s="283"/>
      <c r="B8" s="302" t="s">
        <v>334</v>
      </c>
      <c r="C8" s="303" t="s">
        <v>317</v>
      </c>
      <c r="D8" s="304" t="s">
        <v>518</v>
      </c>
      <c r="E8" s="305" t="s">
        <v>518</v>
      </c>
      <c r="F8" s="305" t="s">
        <v>518</v>
      </c>
      <c r="G8" s="305" t="s">
        <v>518</v>
      </c>
      <c r="H8" s="305" t="s">
        <v>518</v>
      </c>
      <c r="I8" s="305" t="s">
        <v>518</v>
      </c>
      <c r="J8" s="306">
        <v>19</v>
      </c>
      <c r="K8" s="305" t="s">
        <v>518</v>
      </c>
      <c r="L8" s="305" t="s">
        <v>518</v>
      </c>
      <c r="M8" s="305" t="s">
        <v>518</v>
      </c>
      <c r="N8" s="305" t="s">
        <v>518</v>
      </c>
      <c r="O8" s="306">
        <v>1</v>
      </c>
      <c r="P8" s="305" t="s">
        <v>518</v>
      </c>
      <c r="Q8" s="307">
        <v>93090</v>
      </c>
      <c r="R8" s="308" t="str">
        <f t="shared" si="1"/>
        <v>1 UC</v>
      </c>
    </row>
    <row r="9" spans="1:18" ht="15.75" x14ac:dyDescent="0.25">
      <c r="A9" s="283"/>
      <c r="B9" s="302" t="s">
        <v>299</v>
      </c>
      <c r="C9" s="303" t="s">
        <v>277</v>
      </c>
      <c r="D9" s="304">
        <v>75</v>
      </c>
      <c r="E9" s="305" t="s">
        <v>518</v>
      </c>
      <c r="F9" s="305" t="s">
        <v>518</v>
      </c>
      <c r="G9" s="305" t="s">
        <v>518</v>
      </c>
      <c r="H9" s="305">
        <v>1</v>
      </c>
      <c r="I9" s="305" t="s">
        <v>518</v>
      </c>
      <c r="J9" s="306">
        <v>16</v>
      </c>
      <c r="K9" s="305" t="s">
        <v>518</v>
      </c>
      <c r="L9" s="305" t="s">
        <v>518</v>
      </c>
      <c r="M9" s="305" t="s">
        <v>518</v>
      </c>
      <c r="N9" s="305" t="s">
        <v>518</v>
      </c>
      <c r="O9" s="306" t="s">
        <v>518</v>
      </c>
      <c r="P9" s="305" t="s">
        <v>518</v>
      </c>
      <c r="Q9" s="307">
        <v>68880</v>
      </c>
      <c r="R9" s="308" t="str">
        <f t="shared" si="1"/>
        <v>75 TO 1 NS</v>
      </c>
    </row>
    <row r="10" spans="1:18" ht="15.75" x14ac:dyDescent="0.25">
      <c r="A10" s="283"/>
      <c r="B10" s="302" t="s">
        <v>287</v>
      </c>
      <c r="C10" s="303" t="s">
        <v>277</v>
      </c>
      <c r="D10" s="304" t="s">
        <v>518</v>
      </c>
      <c r="E10" s="305" t="s">
        <v>518</v>
      </c>
      <c r="F10" s="305" t="s">
        <v>518</v>
      </c>
      <c r="G10" s="306">
        <v>2</v>
      </c>
      <c r="H10" s="305">
        <v>1</v>
      </c>
      <c r="I10" s="305" t="s">
        <v>518</v>
      </c>
      <c r="J10" s="306">
        <v>11</v>
      </c>
      <c r="K10" s="305" t="s">
        <v>518</v>
      </c>
      <c r="L10" s="305" t="s">
        <v>518</v>
      </c>
      <c r="M10" s="305" t="s">
        <v>518</v>
      </c>
      <c r="N10" s="305" t="s">
        <v>518</v>
      </c>
      <c r="O10" s="305" t="s">
        <v>518</v>
      </c>
      <c r="P10" s="305" t="s">
        <v>518</v>
      </c>
      <c r="Q10" s="307">
        <v>68380</v>
      </c>
      <c r="R10" s="308" t="str">
        <f t="shared" si="1"/>
        <v>2 TK 1 NS</v>
      </c>
    </row>
    <row r="11" spans="1:18" ht="15.75" x14ac:dyDescent="0.25">
      <c r="A11" s="283"/>
      <c r="B11" s="302" t="s">
        <v>502</v>
      </c>
      <c r="C11" s="303" t="s">
        <v>458</v>
      </c>
      <c r="D11" s="304">
        <v>400</v>
      </c>
      <c r="E11" s="305" t="s">
        <v>518</v>
      </c>
      <c r="F11" s="305">
        <v>2</v>
      </c>
      <c r="G11" s="306" t="s">
        <v>518</v>
      </c>
      <c r="H11" s="305" t="s">
        <v>518</v>
      </c>
      <c r="I11" s="305" t="s">
        <v>518</v>
      </c>
      <c r="J11" s="306">
        <v>72</v>
      </c>
      <c r="K11" s="305" t="s">
        <v>518</v>
      </c>
      <c r="L11" s="305" t="s">
        <v>518</v>
      </c>
      <c r="M11" s="305" t="s">
        <v>518</v>
      </c>
      <c r="N11" s="305" t="s">
        <v>518</v>
      </c>
      <c r="O11" s="305" t="s">
        <v>518</v>
      </c>
      <c r="P11" s="305" t="s">
        <v>518</v>
      </c>
      <c r="Q11" s="307">
        <v>214660</v>
      </c>
      <c r="R11" s="308" t="str">
        <f t="shared" si="1"/>
        <v>400 TO 2 BP</v>
      </c>
    </row>
    <row r="12" spans="1:18" ht="15.75" x14ac:dyDescent="0.25">
      <c r="A12" s="283"/>
      <c r="B12" s="302" t="s">
        <v>407</v>
      </c>
      <c r="C12" s="303" t="s">
        <v>263</v>
      </c>
      <c r="D12" s="304" t="s">
        <v>518</v>
      </c>
      <c r="E12" s="305" t="s">
        <v>518</v>
      </c>
      <c r="F12" s="305">
        <v>2</v>
      </c>
      <c r="G12" s="306" t="s">
        <v>518</v>
      </c>
      <c r="H12" s="305" t="s">
        <v>518</v>
      </c>
      <c r="I12" s="305" t="s">
        <v>518</v>
      </c>
      <c r="J12" s="306">
        <v>37</v>
      </c>
      <c r="K12" s="305">
        <v>1</v>
      </c>
      <c r="L12" s="305" t="s">
        <v>518</v>
      </c>
      <c r="M12" s="305" t="s">
        <v>518</v>
      </c>
      <c r="N12" s="305" t="s">
        <v>518</v>
      </c>
      <c r="O12" s="305" t="s">
        <v>518</v>
      </c>
      <c r="P12" s="305" t="s">
        <v>518</v>
      </c>
      <c r="Q12" s="307">
        <v>116840</v>
      </c>
      <c r="R12" s="308" t="str">
        <f t="shared" si="1"/>
        <v>2 BP 1 DC</v>
      </c>
    </row>
    <row r="13" spans="1:18" ht="15.75" x14ac:dyDescent="0.25">
      <c r="A13" s="283"/>
      <c r="B13" s="302" t="s">
        <v>475</v>
      </c>
      <c r="C13" s="303" t="s">
        <v>458</v>
      </c>
      <c r="D13" s="304">
        <v>150</v>
      </c>
      <c r="E13" s="305" t="s">
        <v>518</v>
      </c>
      <c r="F13" s="305">
        <v>2</v>
      </c>
      <c r="G13" s="306" t="s">
        <v>518</v>
      </c>
      <c r="H13" s="305" t="s">
        <v>518</v>
      </c>
      <c r="I13" s="305" t="s">
        <v>518</v>
      </c>
      <c r="J13" s="306">
        <v>45</v>
      </c>
      <c r="K13" s="305" t="s">
        <v>518</v>
      </c>
      <c r="L13" s="305" t="s">
        <v>518</v>
      </c>
      <c r="M13" s="305" t="s">
        <v>518</v>
      </c>
      <c r="N13" s="305" t="s">
        <v>518</v>
      </c>
      <c r="O13" s="305" t="s">
        <v>518</v>
      </c>
      <c r="P13" s="305" t="s">
        <v>518</v>
      </c>
      <c r="Q13" s="307">
        <v>203455</v>
      </c>
      <c r="R13" s="308" t="str">
        <f t="shared" si="1"/>
        <v>150 TO 2 BP</v>
      </c>
    </row>
    <row r="14" spans="1:18" ht="15.75" x14ac:dyDescent="0.25">
      <c r="A14" s="283"/>
      <c r="B14" s="302" t="s">
        <v>500</v>
      </c>
      <c r="C14" s="303" t="s">
        <v>458</v>
      </c>
      <c r="D14" s="304">
        <v>500</v>
      </c>
      <c r="E14" s="305" t="s">
        <v>518</v>
      </c>
      <c r="F14" s="305" t="s">
        <v>518</v>
      </c>
      <c r="G14" s="306" t="s">
        <v>518</v>
      </c>
      <c r="H14" s="305" t="s">
        <v>518</v>
      </c>
      <c r="I14" s="305" t="s">
        <v>518</v>
      </c>
      <c r="J14" s="306">
        <v>71</v>
      </c>
      <c r="K14" s="305">
        <v>1</v>
      </c>
      <c r="L14" s="305" t="s">
        <v>518</v>
      </c>
      <c r="M14" s="305" t="s">
        <v>518</v>
      </c>
      <c r="N14" s="305" t="s">
        <v>518</v>
      </c>
      <c r="O14" s="305" t="s">
        <v>518</v>
      </c>
      <c r="P14" s="305" t="s">
        <v>518</v>
      </c>
      <c r="Q14" s="307">
        <v>212070</v>
      </c>
      <c r="R14" s="308" t="str">
        <f t="shared" si="1"/>
        <v>500 TO 1 DC</v>
      </c>
    </row>
    <row r="15" spans="1:18" ht="15.75" x14ac:dyDescent="0.25">
      <c r="A15" s="283"/>
      <c r="B15" s="302" t="s">
        <v>314</v>
      </c>
      <c r="C15" s="303" t="s">
        <v>277</v>
      </c>
      <c r="D15" s="304" t="s">
        <v>518</v>
      </c>
      <c r="E15" s="305" t="s">
        <v>518</v>
      </c>
      <c r="F15" s="305">
        <v>1</v>
      </c>
      <c r="G15" s="306" t="s">
        <v>518</v>
      </c>
      <c r="H15" s="305" t="s">
        <v>518</v>
      </c>
      <c r="I15" s="305">
        <v>2</v>
      </c>
      <c r="J15" s="306">
        <v>27</v>
      </c>
      <c r="K15" s="305" t="s">
        <v>518</v>
      </c>
      <c r="L15" s="305" t="s">
        <v>518</v>
      </c>
      <c r="M15" s="305" t="s">
        <v>518</v>
      </c>
      <c r="N15" s="305" t="s">
        <v>518</v>
      </c>
      <c r="O15" s="305" t="s">
        <v>518</v>
      </c>
      <c r="P15" s="305" t="s">
        <v>518</v>
      </c>
      <c r="Q15" s="307">
        <v>70790</v>
      </c>
      <c r="R15" s="308" t="str">
        <f t="shared" si="1"/>
        <v>1 BP 2 ET</v>
      </c>
    </row>
    <row r="16" spans="1:18" ht="15.75" x14ac:dyDescent="0.25">
      <c r="A16" s="283"/>
      <c r="B16" s="302" t="s">
        <v>389</v>
      </c>
      <c r="C16" s="303" t="s">
        <v>263</v>
      </c>
      <c r="D16" s="304" t="s">
        <v>518</v>
      </c>
      <c r="E16" s="305" t="s">
        <v>518</v>
      </c>
      <c r="F16" s="305" t="s">
        <v>518</v>
      </c>
      <c r="G16" s="305" t="s">
        <v>518</v>
      </c>
      <c r="H16" s="305" t="s">
        <v>518</v>
      </c>
      <c r="I16" s="305">
        <v>1</v>
      </c>
      <c r="J16" s="306">
        <v>29</v>
      </c>
      <c r="K16" s="305" t="s">
        <v>518</v>
      </c>
      <c r="L16" s="305" t="s">
        <v>518</v>
      </c>
      <c r="M16" s="305" t="s">
        <v>518</v>
      </c>
      <c r="N16" s="305" t="s">
        <v>518</v>
      </c>
      <c r="O16" s="305" t="s">
        <v>518</v>
      </c>
      <c r="P16" s="305" t="s">
        <v>518</v>
      </c>
      <c r="Q16" s="307">
        <v>123090</v>
      </c>
      <c r="R16" s="308" t="str">
        <f t="shared" si="1"/>
        <v>1 ET</v>
      </c>
    </row>
    <row r="17" spans="1:18" ht="15.75" x14ac:dyDescent="0.25">
      <c r="A17" s="283"/>
      <c r="B17" s="302" t="s">
        <v>496</v>
      </c>
      <c r="C17" s="303" t="s">
        <v>458</v>
      </c>
      <c r="D17" s="304">
        <v>200</v>
      </c>
      <c r="E17" s="305" t="s">
        <v>518</v>
      </c>
      <c r="F17" s="305">
        <v>3</v>
      </c>
      <c r="G17" s="305" t="s">
        <v>518</v>
      </c>
      <c r="H17" s="305" t="s">
        <v>518</v>
      </c>
      <c r="I17" s="305" t="s">
        <v>518</v>
      </c>
      <c r="J17" s="306">
        <v>60</v>
      </c>
      <c r="K17" s="305" t="s">
        <v>518</v>
      </c>
      <c r="L17" s="305" t="s">
        <v>518</v>
      </c>
      <c r="M17" s="305" t="s">
        <v>518</v>
      </c>
      <c r="N17" s="305" t="s">
        <v>518</v>
      </c>
      <c r="O17" s="305" t="s">
        <v>518</v>
      </c>
      <c r="P17" s="305" t="s">
        <v>518</v>
      </c>
      <c r="Q17" s="307">
        <v>211145</v>
      </c>
      <c r="R17" s="308" t="str">
        <f t="shared" si="1"/>
        <v>200 TO 3 BP</v>
      </c>
    </row>
    <row r="18" spans="1:18" ht="15.75" x14ac:dyDescent="0.25">
      <c r="A18" s="283"/>
      <c r="B18" s="302" t="s">
        <v>359</v>
      </c>
      <c r="C18" s="303" t="s">
        <v>263</v>
      </c>
      <c r="D18" s="304" t="s">
        <v>518</v>
      </c>
      <c r="E18" s="305" t="s">
        <v>518</v>
      </c>
      <c r="F18" s="305" t="s">
        <v>518</v>
      </c>
      <c r="G18" s="305" t="s">
        <v>518</v>
      </c>
      <c r="H18" s="306">
        <v>1</v>
      </c>
      <c r="I18" s="305" t="s">
        <v>518</v>
      </c>
      <c r="J18" s="306">
        <v>9</v>
      </c>
      <c r="K18" s="305" t="s">
        <v>518</v>
      </c>
      <c r="L18" s="305" t="s">
        <v>518</v>
      </c>
      <c r="M18" s="305" t="s">
        <v>518</v>
      </c>
      <c r="N18" s="306">
        <v>1</v>
      </c>
      <c r="O18" s="305" t="s">
        <v>518</v>
      </c>
      <c r="P18" s="305" t="s">
        <v>518</v>
      </c>
      <c r="Q18" s="307">
        <v>102455</v>
      </c>
      <c r="R18" s="308" t="str">
        <f t="shared" si="1"/>
        <v>1 NS 1 UB</v>
      </c>
    </row>
    <row r="19" spans="1:18" ht="15.75" x14ac:dyDescent="0.25">
      <c r="A19" s="283"/>
      <c r="B19" s="302" t="s">
        <v>455</v>
      </c>
      <c r="C19" s="303" t="s">
        <v>259</v>
      </c>
      <c r="D19" s="304">
        <v>250</v>
      </c>
      <c r="E19" s="305">
        <v>30</v>
      </c>
      <c r="F19" s="305" t="s">
        <v>518</v>
      </c>
      <c r="G19" s="305" t="s">
        <v>518</v>
      </c>
      <c r="H19" s="306" t="s">
        <v>518</v>
      </c>
      <c r="I19" s="305" t="s">
        <v>518</v>
      </c>
      <c r="J19" s="306">
        <v>52</v>
      </c>
      <c r="K19" s="305" t="s">
        <v>518</v>
      </c>
      <c r="L19" s="305" t="s">
        <v>518</v>
      </c>
      <c r="M19" s="305" t="s">
        <v>518</v>
      </c>
      <c r="N19" s="306" t="s">
        <v>518</v>
      </c>
      <c r="O19" s="305" t="s">
        <v>518</v>
      </c>
      <c r="P19" s="305" t="s">
        <v>518</v>
      </c>
      <c r="Q19" s="307">
        <v>192665</v>
      </c>
      <c r="R19" s="308" t="str">
        <f t="shared" si="1"/>
        <v>250 TO 30 PC</v>
      </c>
    </row>
    <row r="20" spans="1:18" ht="15.75" x14ac:dyDescent="0.25">
      <c r="A20" s="283"/>
      <c r="B20" s="302" t="s">
        <v>367</v>
      </c>
      <c r="C20" s="303" t="s">
        <v>263</v>
      </c>
      <c r="D20" s="304" t="s">
        <v>518</v>
      </c>
      <c r="E20" s="305" t="s">
        <v>518</v>
      </c>
      <c r="F20" s="305" t="s">
        <v>518</v>
      </c>
      <c r="G20" s="306">
        <v>2</v>
      </c>
      <c r="H20" s="305" t="s">
        <v>518</v>
      </c>
      <c r="I20" s="305" t="s">
        <v>518</v>
      </c>
      <c r="J20" s="306">
        <v>19</v>
      </c>
      <c r="K20" s="305" t="s">
        <v>518</v>
      </c>
      <c r="L20" s="305" t="s">
        <v>518</v>
      </c>
      <c r="M20" s="305" t="s">
        <v>518</v>
      </c>
      <c r="N20" s="305" t="s">
        <v>518</v>
      </c>
      <c r="O20" s="305" t="s">
        <v>518</v>
      </c>
      <c r="P20" s="305" t="s">
        <v>518</v>
      </c>
      <c r="Q20" s="307">
        <v>114740</v>
      </c>
      <c r="R20" s="308" t="str">
        <f t="shared" si="1"/>
        <v>2 TK</v>
      </c>
    </row>
    <row r="21" spans="1:18" ht="15.75" x14ac:dyDescent="0.25">
      <c r="A21" s="283"/>
      <c r="B21" s="302" t="s">
        <v>366</v>
      </c>
      <c r="C21" s="303" t="s">
        <v>263</v>
      </c>
      <c r="D21" s="304" t="s">
        <v>518</v>
      </c>
      <c r="E21" s="305" t="s">
        <v>518</v>
      </c>
      <c r="F21" s="305" t="s">
        <v>518</v>
      </c>
      <c r="G21" s="306">
        <v>2</v>
      </c>
      <c r="H21" s="305" t="s">
        <v>518</v>
      </c>
      <c r="I21" s="305" t="s">
        <v>518</v>
      </c>
      <c r="J21" s="306">
        <v>12</v>
      </c>
      <c r="K21" s="305" t="s">
        <v>518</v>
      </c>
      <c r="L21" s="305" t="s">
        <v>518</v>
      </c>
      <c r="M21" s="305" t="s">
        <v>518</v>
      </c>
      <c r="N21" s="305">
        <v>1</v>
      </c>
      <c r="O21" s="305" t="s">
        <v>518</v>
      </c>
      <c r="P21" s="305" t="s">
        <v>518</v>
      </c>
      <c r="Q21" s="307">
        <v>113670</v>
      </c>
      <c r="R21" s="308" t="str">
        <f t="shared" si="1"/>
        <v>2 TK 1 UB</v>
      </c>
    </row>
    <row r="22" spans="1:18" ht="15.75" x14ac:dyDescent="0.25">
      <c r="A22" s="283"/>
      <c r="B22" s="302" t="s">
        <v>498</v>
      </c>
      <c r="C22" s="303" t="s">
        <v>458</v>
      </c>
      <c r="D22" s="304">
        <v>300</v>
      </c>
      <c r="E22" s="305" t="s">
        <v>518</v>
      </c>
      <c r="F22" s="305" t="s">
        <v>518</v>
      </c>
      <c r="G22" s="306" t="s">
        <v>518</v>
      </c>
      <c r="H22" s="305" t="s">
        <v>518</v>
      </c>
      <c r="I22" s="305" t="s">
        <v>518</v>
      </c>
      <c r="J22" s="306">
        <v>67</v>
      </c>
      <c r="K22" s="305" t="s">
        <v>518</v>
      </c>
      <c r="L22" s="305" t="s">
        <v>518</v>
      </c>
      <c r="M22" s="305" t="s">
        <v>518</v>
      </c>
      <c r="N22" s="305" t="s">
        <v>518</v>
      </c>
      <c r="O22" s="305" t="s">
        <v>518</v>
      </c>
      <c r="P22" s="305" t="s">
        <v>518</v>
      </c>
      <c r="Q22" s="307">
        <v>210905</v>
      </c>
      <c r="R22" s="308" t="str">
        <f t="shared" si="1"/>
        <v>300 TO</v>
      </c>
    </row>
    <row r="23" spans="1:18" ht="15.75" x14ac:dyDescent="0.25">
      <c r="A23" s="283"/>
      <c r="B23" s="302" t="s">
        <v>278</v>
      </c>
      <c r="C23" s="303" t="s">
        <v>277</v>
      </c>
      <c r="D23" s="304" t="s">
        <v>518</v>
      </c>
      <c r="E23" s="305" t="s">
        <v>518</v>
      </c>
      <c r="F23" s="305" t="s">
        <v>518</v>
      </c>
      <c r="G23" s="306">
        <v>1</v>
      </c>
      <c r="H23" s="305" t="s">
        <v>518</v>
      </c>
      <c r="I23" s="305" t="s">
        <v>518</v>
      </c>
      <c r="J23" s="309">
        <v>4</v>
      </c>
      <c r="K23" s="305" t="s">
        <v>518</v>
      </c>
      <c r="L23" s="305" t="s">
        <v>518</v>
      </c>
      <c r="M23" s="305" t="s">
        <v>518</v>
      </c>
      <c r="N23" s="305" t="s">
        <v>518</v>
      </c>
      <c r="O23" s="306">
        <v>1</v>
      </c>
      <c r="P23" s="305" t="s">
        <v>518</v>
      </c>
      <c r="Q23" s="307">
        <v>49920</v>
      </c>
      <c r="R23" s="308" t="str">
        <f t="shared" si="1"/>
        <v>1 TK 1 UC</v>
      </c>
    </row>
    <row r="24" spans="1:18" ht="15.75" x14ac:dyDescent="0.25">
      <c r="A24" s="283"/>
      <c r="B24" s="302" t="s">
        <v>428</v>
      </c>
      <c r="C24" s="303" t="s">
        <v>259</v>
      </c>
      <c r="D24" s="304" t="s">
        <v>518</v>
      </c>
      <c r="E24" s="305" t="s">
        <v>518</v>
      </c>
      <c r="F24" s="305">
        <v>2</v>
      </c>
      <c r="G24" s="306" t="s">
        <v>518</v>
      </c>
      <c r="H24" s="305">
        <v>2</v>
      </c>
      <c r="I24" s="305" t="s">
        <v>518</v>
      </c>
      <c r="J24" s="309">
        <v>53</v>
      </c>
      <c r="K24" s="305" t="s">
        <v>518</v>
      </c>
      <c r="L24" s="305" t="s">
        <v>518</v>
      </c>
      <c r="M24" s="305" t="s">
        <v>518</v>
      </c>
      <c r="N24" s="305" t="s">
        <v>518</v>
      </c>
      <c r="O24" s="306" t="s">
        <v>518</v>
      </c>
      <c r="P24" s="305" t="s">
        <v>518</v>
      </c>
      <c r="Q24" s="307">
        <v>182300</v>
      </c>
      <c r="R24" s="308" t="str">
        <f t="shared" si="1"/>
        <v>2 BP 2 NS</v>
      </c>
    </row>
    <row r="25" spans="1:18" ht="15.75" x14ac:dyDescent="0.25">
      <c r="A25" s="283"/>
      <c r="B25" s="302" t="s">
        <v>378</v>
      </c>
      <c r="C25" s="303" t="s">
        <v>263</v>
      </c>
      <c r="D25" s="304" t="s">
        <v>518</v>
      </c>
      <c r="E25" s="305" t="s">
        <v>518</v>
      </c>
      <c r="F25" s="305" t="s">
        <v>518</v>
      </c>
      <c r="G25" s="305" t="s">
        <v>518</v>
      </c>
      <c r="H25" s="305" t="s">
        <v>518</v>
      </c>
      <c r="I25" s="305">
        <v>2</v>
      </c>
      <c r="J25" s="306">
        <v>31</v>
      </c>
      <c r="K25" s="305" t="s">
        <v>518</v>
      </c>
      <c r="L25" s="305" t="s">
        <v>518</v>
      </c>
      <c r="M25" s="305" t="s">
        <v>518</v>
      </c>
      <c r="N25" s="305" t="s">
        <v>518</v>
      </c>
      <c r="O25" s="305" t="s">
        <v>518</v>
      </c>
      <c r="P25" s="305" t="s">
        <v>518</v>
      </c>
      <c r="Q25" s="307">
        <v>116525</v>
      </c>
      <c r="R25" s="308" t="str">
        <f t="shared" si="1"/>
        <v>2 ET</v>
      </c>
    </row>
    <row r="26" spans="1:18" ht="15.75" x14ac:dyDescent="0.25">
      <c r="A26" s="283"/>
      <c r="B26" s="302" t="s">
        <v>316</v>
      </c>
      <c r="C26" s="303" t="s">
        <v>317</v>
      </c>
      <c r="D26" s="304" t="s">
        <v>518</v>
      </c>
      <c r="E26" s="305" t="s">
        <v>518</v>
      </c>
      <c r="F26" s="305" t="s">
        <v>518</v>
      </c>
      <c r="G26" s="306">
        <v>1</v>
      </c>
      <c r="H26" s="305" t="s">
        <v>518</v>
      </c>
      <c r="I26" s="305" t="s">
        <v>518</v>
      </c>
      <c r="J26" s="306">
        <v>4</v>
      </c>
      <c r="K26" s="305" t="s">
        <v>518</v>
      </c>
      <c r="L26" s="305" t="s">
        <v>518</v>
      </c>
      <c r="M26" s="305" t="s">
        <v>518</v>
      </c>
      <c r="N26" s="305" t="s">
        <v>518</v>
      </c>
      <c r="O26" s="306">
        <v>1</v>
      </c>
      <c r="P26" s="305" t="s">
        <v>518</v>
      </c>
      <c r="Q26" s="307">
        <v>76670</v>
      </c>
      <c r="R26" s="308" t="str">
        <f t="shared" si="1"/>
        <v>1 TK 1 UC</v>
      </c>
    </row>
    <row r="27" spans="1:18" ht="15.75" x14ac:dyDescent="0.25">
      <c r="A27" s="283"/>
      <c r="B27" s="302" t="s">
        <v>331</v>
      </c>
      <c r="C27" s="303" t="s">
        <v>317</v>
      </c>
      <c r="D27" s="304" t="s">
        <v>518</v>
      </c>
      <c r="E27" s="305" t="s">
        <v>518</v>
      </c>
      <c r="F27" s="305" t="s">
        <v>518</v>
      </c>
      <c r="G27" s="305" t="s">
        <v>518</v>
      </c>
      <c r="H27" s="305" t="s">
        <v>518</v>
      </c>
      <c r="I27" s="305" t="s">
        <v>518</v>
      </c>
      <c r="J27" s="306">
        <v>19</v>
      </c>
      <c r="K27" s="305" t="s">
        <v>518</v>
      </c>
      <c r="L27" s="305" t="s">
        <v>518</v>
      </c>
      <c r="M27" s="305" t="s">
        <v>518</v>
      </c>
      <c r="N27" s="305" t="s">
        <v>518</v>
      </c>
      <c r="O27" s="306">
        <v>1</v>
      </c>
      <c r="P27" s="305" t="s">
        <v>518</v>
      </c>
      <c r="Q27" s="307">
        <v>91760</v>
      </c>
      <c r="R27" s="308" t="str">
        <f t="shared" si="1"/>
        <v>1 UC</v>
      </c>
    </row>
    <row r="28" spans="1:18" ht="15.75" x14ac:dyDescent="0.25">
      <c r="A28" s="283"/>
      <c r="B28" s="302" t="s">
        <v>293</v>
      </c>
      <c r="C28" s="303" t="s">
        <v>277</v>
      </c>
      <c r="D28" s="304" t="s">
        <v>518</v>
      </c>
      <c r="E28" s="305" t="s">
        <v>518</v>
      </c>
      <c r="F28" s="305" t="s">
        <v>518</v>
      </c>
      <c r="G28" s="305" t="s">
        <v>518</v>
      </c>
      <c r="H28" s="305">
        <v>1</v>
      </c>
      <c r="I28" s="306">
        <v>1</v>
      </c>
      <c r="J28" s="306">
        <v>12</v>
      </c>
      <c r="K28" s="305" t="s">
        <v>518</v>
      </c>
      <c r="L28" s="305" t="s">
        <v>518</v>
      </c>
      <c r="M28" s="305" t="s">
        <v>518</v>
      </c>
      <c r="N28" s="305" t="s">
        <v>518</v>
      </c>
      <c r="O28" s="305" t="s">
        <v>518</v>
      </c>
      <c r="P28" s="305" t="s">
        <v>518</v>
      </c>
      <c r="Q28" s="307">
        <v>72800</v>
      </c>
      <c r="R28" s="308" t="str">
        <f t="shared" si="1"/>
        <v>1 NS 1 ET</v>
      </c>
    </row>
    <row r="29" spans="1:18" ht="15.75" x14ac:dyDescent="0.25">
      <c r="A29" s="283"/>
      <c r="B29" s="302" t="s">
        <v>319</v>
      </c>
      <c r="C29" s="303" t="s">
        <v>317</v>
      </c>
      <c r="D29" s="304" t="s">
        <v>518</v>
      </c>
      <c r="E29" s="305" t="s">
        <v>518</v>
      </c>
      <c r="F29" s="305" t="s">
        <v>518</v>
      </c>
      <c r="G29" s="306">
        <v>1</v>
      </c>
      <c r="H29" s="305" t="s">
        <v>518</v>
      </c>
      <c r="I29" s="305" t="s">
        <v>518</v>
      </c>
      <c r="J29" s="306">
        <v>8</v>
      </c>
      <c r="K29" s="305" t="s">
        <v>518</v>
      </c>
      <c r="L29" s="305" t="s">
        <v>518</v>
      </c>
      <c r="M29" s="305" t="s">
        <v>518</v>
      </c>
      <c r="N29" s="305" t="s">
        <v>518</v>
      </c>
      <c r="O29" s="306">
        <v>1</v>
      </c>
      <c r="P29" s="305" t="s">
        <v>518</v>
      </c>
      <c r="Q29" s="307">
        <v>78520</v>
      </c>
      <c r="R29" s="308" t="str">
        <f t="shared" si="1"/>
        <v>1 TK 1 UC</v>
      </c>
    </row>
    <row r="30" spans="1:18" ht="15.75" x14ac:dyDescent="0.25">
      <c r="A30" s="283"/>
      <c r="B30" s="302" t="s">
        <v>363</v>
      </c>
      <c r="C30" s="303" t="s">
        <v>263</v>
      </c>
      <c r="D30" s="304" t="s">
        <v>518</v>
      </c>
      <c r="E30" s="305" t="s">
        <v>518</v>
      </c>
      <c r="F30" s="305" t="s">
        <v>518</v>
      </c>
      <c r="G30" s="306">
        <v>2</v>
      </c>
      <c r="H30" s="305" t="s">
        <v>518</v>
      </c>
      <c r="I30" s="305" t="s">
        <v>518</v>
      </c>
      <c r="J30" s="306">
        <v>17</v>
      </c>
      <c r="K30" s="305" t="s">
        <v>518</v>
      </c>
      <c r="L30" s="305" t="s">
        <v>518</v>
      </c>
      <c r="M30" s="305" t="s">
        <v>518</v>
      </c>
      <c r="N30" s="305" t="s">
        <v>518</v>
      </c>
      <c r="O30" s="305" t="s">
        <v>518</v>
      </c>
      <c r="P30" s="305" t="s">
        <v>518</v>
      </c>
      <c r="Q30" s="307">
        <v>111630</v>
      </c>
      <c r="R30" s="308" t="str">
        <f t="shared" si="1"/>
        <v>2 TK</v>
      </c>
    </row>
    <row r="31" spans="1:18" ht="15.75" x14ac:dyDescent="0.25">
      <c r="A31" s="283"/>
      <c r="B31" s="302" t="s">
        <v>404</v>
      </c>
      <c r="C31" s="303" t="s">
        <v>263</v>
      </c>
      <c r="D31" s="304" t="s">
        <v>518</v>
      </c>
      <c r="E31" s="305" t="s">
        <v>518</v>
      </c>
      <c r="F31" s="305" t="s">
        <v>518</v>
      </c>
      <c r="G31" s="306">
        <v>4</v>
      </c>
      <c r="H31" s="305" t="s">
        <v>518</v>
      </c>
      <c r="I31" s="305" t="s">
        <v>518</v>
      </c>
      <c r="J31" s="306">
        <v>35</v>
      </c>
      <c r="K31" s="305" t="s">
        <v>518</v>
      </c>
      <c r="L31" s="305" t="s">
        <v>518</v>
      </c>
      <c r="M31" s="305" t="s">
        <v>518</v>
      </c>
      <c r="N31" s="305" t="s">
        <v>518</v>
      </c>
      <c r="O31" s="305" t="s">
        <v>518</v>
      </c>
      <c r="P31" s="305" t="s">
        <v>518</v>
      </c>
      <c r="Q31" s="307">
        <v>108640</v>
      </c>
      <c r="R31" s="308" t="str">
        <f t="shared" si="1"/>
        <v>4 TK</v>
      </c>
    </row>
    <row r="32" spans="1:18" ht="15.75" x14ac:dyDescent="0.25">
      <c r="A32" s="283"/>
      <c r="B32" s="302" t="s">
        <v>449</v>
      </c>
      <c r="C32" s="303" t="s">
        <v>259</v>
      </c>
      <c r="D32" s="304">
        <v>75</v>
      </c>
      <c r="E32" s="305" t="s">
        <v>518</v>
      </c>
      <c r="F32" s="305" t="s">
        <v>518</v>
      </c>
      <c r="G32" s="305" t="s">
        <v>518</v>
      </c>
      <c r="H32" s="305" t="s">
        <v>518</v>
      </c>
      <c r="I32" s="305" t="s">
        <v>518</v>
      </c>
      <c r="J32" s="306">
        <v>47</v>
      </c>
      <c r="K32" s="305" t="s">
        <v>518</v>
      </c>
      <c r="L32" s="305" t="s">
        <v>518</v>
      </c>
      <c r="M32" s="305" t="s">
        <v>518</v>
      </c>
      <c r="N32" s="305" t="s">
        <v>518</v>
      </c>
      <c r="O32" s="305" t="s">
        <v>518</v>
      </c>
      <c r="P32" s="305" t="s">
        <v>518</v>
      </c>
      <c r="Q32" s="307">
        <v>193035</v>
      </c>
      <c r="R32" s="308" t="str">
        <f t="shared" si="1"/>
        <v>75 TO</v>
      </c>
    </row>
    <row r="33" spans="1:18" ht="15.75" x14ac:dyDescent="0.25">
      <c r="A33" s="283"/>
      <c r="B33" s="302" t="s">
        <v>452</v>
      </c>
      <c r="C33" s="303" t="s">
        <v>259</v>
      </c>
      <c r="D33" s="304">
        <v>200</v>
      </c>
      <c r="E33" s="305">
        <v>30</v>
      </c>
      <c r="F33" s="305" t="s">
        <v>518</v>
      </c>
      <c r="G33" s="305" t="s">
        <v>518</v>
      </c>
      <c r="H33" s="305" t="s">
        <v>518</v>
      </c>
      <c r="I33" s="305" t="s">
        <v>518</v>
      </c>
      <c r="J33" s="306">
        <v>50</v>
      </c>
      <c r="K33" s="305" t="s">
        <v>518</v>
      </c>
      <c r="L33" s="305" t="s">
        <v>518</v>
      </c>
      <c r="M33" s="305" t="s">
        <v>518</v>
      </c>
      <c r="N33" s="305" t="s">
        <v>518</v>
      </c>
      <c r="O33" s="305" t="s">
        <v>518</v>
      </c>
      <c r="P33" s="305" t="s">
        <v>518</v>
      </c>
      <c r="Q33" s="307">
        <v>199185</v>
      </c>
      <c r="R33" s="308" t="str">
        <f t="shared" si="1"/>
        <v>200 TO 30 PC</v>
      </c>
    </row>
    <row r="34" spans="1:18" ht="15.75" x14ac:dyDescent="0.25">
      <c r="A34" s="283"/>
      <c r="B34" s="302" t="s">
        <v>333</v>
      </c>
      <c r="C34" s="303" t="s">
        <v>317</v>
      </c>
      <c r="D34" s="310" t="s">
        <v>518</v>
      </c>
      <c r="E34" s="309" t="s">
        <v>518</v>
      </c>
      <c r="F34" s="309" t="s">
        <v>518</v>
      </c>
      <c r="G34" s="309" t="s">
        <v>518</v>
      </c>
      <c r="H34" s="305" t="s">
        <v>518</v>
      </c>
      <c r="I34" s="305" t="s">
        <v>518</v>
      </c>
      <c r="J34" s="306">
        <v>29</v>
      </c>
      <c r="K34" s="305" t="s">
        <v>518</v>
      </c>
      <c r="L34" s="305" t="s">
        <v>518</v>
      </c>
      <c r="M34" s="305" t="s">
        <v>518</v>
      </c>
      <c r="N34" s="305" t="s">
        <v>518</v>
      </c>
      <c r="O34" s="306">
        <v>1</v>
      </c>
      <c r="P34" s="305" t="s">
        <v>518</v>
      </c>
      <c r="Q34" s="307">
        <v>89955</v>
      </c>
      <c r="R34" s="308" t="str">
        <f t="shared" si="1"/>
        <v>1 UC</v>
      </c>
    </row>
    <row r="35" spans="1:18" ht="15.75" x14ac:dyDescent="0.25">
      <c r="A35" s="283"/>
      <c r="B35" s="302" t="s">
        <v>340</v>
      </c>
      <c r="C35" s="303" t="s">
        <v>317</v>
      </c>
      <c r="D35" s="310">
        <v>75</v>
      </c>
      <c r="E35" s="309" t="s">
        <v>518</v>
      </c>
      <c r="F35" s="309" t="s">
        <v>518</v>
      </c>
      <c r="G35" s="309" t="s">
        <v>518</v>
      </c>
      <c r="H35" s="305">
        <v>4</v>
      </c>
      <c r="I35" s="305" t="s">
        <v>518</v>
      </c>
      <c r="J35" s="306">
        <v>29</v>
      </c>
      <c r="K35" s="305" t="s">
        <v>518</v>
      </c>
      <c r="L35" s="305" t="s">
        <v>518</v>
      </c>
      <c r="M35" s="305" t="s">
        <v>518</v>
      </c>
      <c r="N35" s="305" t="s">
        <v>518</v>
      </c>
      <c r="O35" s="306" t="s">
        <v>518</v>
      </c>
      <c r="P35" s="305" t="s">
        <v>518</v>
      </c>
      <c r="Q35" s="307">
        <v>92905</v>
      </c>
      <c r="R35" s="308" t="str">
        <f t="shared" si="1"/>
        <v>75 TO 4 NS</v>
      </c>
    </row>
    <row r="36" spans="1:18" ht="15.75" x14ac:dyDescent="0.25">
      <c r="A36" s="283"/>
      <c r="B36" s="302" t="s">
        <v>403</v>
      </c>
      <c r="C36" s="303" t="s">
        <v>263</v>
      </c>
      <c r="D36" s="310" t="s">
        <v>518</v>
      </c>
      <c r="E36" s="309" t="s">
        <v>518</v>
      </c>
      <c r="F36" s="309">
        <v>1</v>
      </c>
      <c r="G36" s="309" t="s">
        <v>518</v>
      </c>
      <c r="H36" s="305">
        <v>4</v>
      </c>
      <c r="I36" s="305" t="s">
        <v>518</v>
      </c>
      <c r="J36" s="306">
        <v>36</v>
      </c>
      <c r="K36" s="305" t="s">
        <v>518</v>
      </c>
      <c r="L36" s="305" t="s">
        <v>518</v>
      </c>
      <c r="M36" s="305" t="s">
        <v>518</v>
      </c>
      <c r="N36" s="305" t="s">
        <v>518</v>
      </c>
      <c r="O36" s="306" t="s">
        <v>518</v>
      </c>
      <c r="P36" s="305" t="s">
        <v>518</v>
      </c>
      <c r="Q36" s="307">
        <v>121260</v>
      </c>
      <c r="R36" s="308" t="str">
        <f t="shared" si="1"/>
        <v>1 BP 4 NS</v>
      </c>
    </row>
    <row r="37" spans="1:18" ht="15.75" x14ac:dyDescent="0.25">
      <c r="A37" s="283"/>
      <c r="B37" s="302" t="s">
        <v>304</v>
      </c>
      <c r="C37" s="303" t="s">
        <v>277</v>
      </c>
      <c r="D37" s="304" t="s">
        <v>518</v>
      </c>
      <c r="E37" s="305" t="s">
        <v>518</v>
      </c>
      <c r="F37" s="305" t="s">
        <v>518</v>
      </c>
      <c r="G37" s="305" t="s">
        <v>518</v>
      </c>
      <c r="H37" s="305" t="s">
        <v>518</v>
      </c>
      <c r="I37" s="305" t="s">
        <v>518</v>
      </c>
      <c r="J37" s="306">
        <v>18</v>
      </c>
      <c r="K37" s="305" t="s">
        <v>518</v>
      </c>
      <c r="L37" s="305" t="s">
        <v>518</v>
      </c>
      <c r="M37" s="305" t="s">
        <v>518</v>
      </c>
      <c r="N37" s="305" t="s">
        <v>518</v>
      </c>
      <c r="O37" s="306">
        <v>1</v>
      </c>
      <c r="P37" s="305" t="s">
        <v>518</v>
      </c>
      <c r="Q37" s="307">
        <v>70505</v>
      </c>
      <c r="R37" s="308" t="str">
        <f t="shared" si="1"/>
        <v>1 UC</v>
      </c>
    </row>
    <row r="38" spans="1:18" ht="15.75" x14ac:dyDescent="0.25">
      <c r="A38" s="283"/>
      <c r="B38" s="302" t="s">
        <v>368</v>
      </c>
      <c r="C38" s="303" t="s">
        <v>263</v>
      </c>
      <c r="D38" s="304" t="s">
        <v>518</v>
      </c>
      <c r="E38" s="305" t="s">
        <v>518</v>
      </c>
      <c r="F38" s="305" t="s">
        <v>518</v>
      </c>
      <c r="G38" s="305" t="s">
        <v>518</v>
      </c>
      <c r="H38" s="305">
        <v>3</v>
      </c>
      <c r="I38" s="305" t="s">
        <v>518</v>
      </c>
      <c r="J38" s="306">
        <v>22</v>
      </c>
      <c r="K38" s="305" t="s">
        <v>518</v>
      </c>
      <c r="L38" s="305" t="s">
        <v>518</v>
      </c>
      <c r="M38" s="305" t="s">
        <v>518</v>
      </c>
      <c r="N38" s="305" t="s">
        <v>518</v>
      </c>
      <c r="O38" s="305" t="s">
        <v>518</v>
      </c>
      <c r="P38" s="305" t="s">
        <v>518</v>
      </c>
      <c r="Q38" s="307">
        <v>111750</v>
      </c>
      <c r="R38" s="308" t="str">
        <f t="shared" si="1"/>
        <v>3 NS</v>
      </c>
    </row>
    <row r="39" spans="1:18" ht="15.75" x14ac:dyDescent="0.25">
      <c r="A39" s="283"/>
      <c r="B39" s="302" t="s">
        <v>420</v>
      </c>
      <c r="C39" s="303" t="s">
        <v>259</v>
      </c>
      <c r="D39" s="304" t="s">
        <v>518</v>
      </c>
      <c r="E39" s="305" t="s">
        <v>518</v>
      </c>
      <c r="F39" s="305">
        <v>1</v>
      </c>
      <c r="G39" s="305" t="s">
        <v>518</v>
      </c>
      <c r="H39" s="305">
        <v>3</v>
      </c>
      <c r="I39" s="305">
        <v>1</v>
      </c>
      <c r="J39" s="306">
        <v>29</v>
      </c>
      <c r="K39" s="305" t="s">
        <v>518</v>
      </c>
      <c r="L39" s="305" t="s">
        <v>518</v>
      </c>
      <c r="M39" s="305" t="s">
        <v>518</v>
      </c>
      <c r="N39" s="305" t="s">
        <v>518</v>
      </c>
      <c r="O39" s="305" t="s">
        <v>518</v>
      </c>
      <c r="P39" s="305" t="s">
        <v>518</v>
      </c>
      <c r="Q39" s="307">
        <v>181455</v>
      </c>
      <c r="R39" s="308" t="str">
        <f t="shared" si="1"/>
        <v>1 BP 3 NS 1 ET</v>
      </c>
    </row>
    <row r="40" spans="1:18" ht="15.75" x14ac:dyDescent="0.25">
      <c r="A40" s="283"/>
      <c r="B40" s="302" t="s">
        <v>463</v>
      </c>
      <c r="C40" s="303" t="s">
        <v>458</v>
      </c>
      <c r="D40" s="304" t="s">
        <v>518</v>
      </c>
      <c r="E40" s="305" t="s">
        <v>518</v>
      </c>
      <c r="F40" s="305" t="s">
        <v>518</v>
      </c>
      <c r="G40" s="305" t="s">
        <v>518</v>
      </c>
      <c r="H40" s="306">
        <v>2</v>
      </c>
      <c r="I40" s="306">
        <v>1</v>
      </c>
      <c r="J40" s="306">
        <v>31</v>
      </c>
      <c r="K40" s="305" t="s">
        <v>518</v>
      </c>
      <c r="L40" s="305" t="s">
        <v>518</v>
      </c>
      <c r="M40" s="305" t="s">
        <v>518</v>
      </c>
      <c r="N40" s="305" t="s">
        <v>518</v>
      </c>
      <c r="O40" s="305" t="s">
        <v>518</v>
      </c>
      <c r="P40" s="305" t="s">
        <v>518</v>
      </c>
      <c r="Q40" s="307">
        <v>197825</v>
      </c>
      <c r="R40" s="308" t="str">
        <f t="shared" si="1"/>
        <v>2 NS 1 ET</v>
      </c>
    </row>
    <row r="41" spans="1:18" ht="15.75" x14ac:dyDescent="0.25">
      <c r="A41" s="283"/>
      <c r="B41" s="302" t="s">
        <v>313</v>
      </c>
      <c r="C41" s="303" t="s">
        <v>277</v>
      </c>
      <c r="D41" s="304" t="s">
        <v>518</v>
      </c>
      <c r="E41" s="305" t="s">
        <v>518</v>
      </c>
      <c r="F41" s="305" t="s">
        <v>518</v>
      </c>
      <c r="G41" s="305" t="s">
        <v>518</v>
      </c>
      <c r="H41" s="306">
        <v>3</v>
      </c>
      <c r="I41" s="306" t="s">
        <v>518</v>
      </c>
      <c r="J41" s="306">
        <v>26</v>
      </c>
      <c r="K41" s="305" t="s">
        <v>518</v>
      </c>
      <c r="L41" s="305" t="s">
        <v>518</v>
      </c>
      <c r="M41" s="305" t="s">
        <v>518</v>
      </c>
      <c r="N41" s="305" t="s">
        <v>518</v>
      </c>
      <c r="O41" s="305" t="s">
        <v>518</v>
      </c>
      <c r="P41" s="305" t="s">
        <v>518</v>
      </c>
      <c r="Q41" s="307">
        <v>71605</v>
      </c>
      <c r="R41" s="308" t="str">
        <f t="shared" si="1"/>
        <v>3 NS</v>
      </c>
    </row>
    <row r="42" spans="1:18" ht="15.75" x14ac:dyDescent="0.25">
      <c r="A42" s="283"/>
      <c r="B42" s="302" t="s">
        <v>348</v>
      </c>
      <c r="C42" s="303" t="s">
        <v>317</v>
      </c>
      <c r="D42" s="304" t="s">
        <v>518</v>
      </c>
      <c r="E42" s="305" t="s">
        <v>518</v>
      </c>
      <c r="F42" s="305">
        <v>1</v>
      </c>
      <c r="G42" s="305" t="s">
        <v>518</v>
      </c>
      <c r="H42" s="306" t="s">
        <v>518</v>
      </c>
      <c r="I42" s="306">
        <v>1</v>
      </c>
      <c r="J42" s="306">
        <v>32</v>
      </c>
      <c r="K42" s="305" t="s">
        <v>518</v>
      </c>
      <c r="L42" s="305" t="s">
        <v>518</v>
      </c>
      <c r="M42" s="305" t="s">
        <v>518</v>
      </c>
      <c r="N42" s="305" t="s">
        <v>518</v>
      </c>
      <c r="O42" s="305" t="s">
        <v>518</v>
      </c>
      <c r="P42" s="305" t="s">
        <v>518</v>
      </c>
      <c r="Q42" s="307">
        <v>96125</v>
      </c>
      <c r="R42" s="308" t="str">
        <f t="shared" si="1"/>
        <v>1 BP 1 ET</v>
      </c>
    </row>
    <row r="43" spans="1:18" ht="15.75" x14ac:dyDescent="0.25">
      <c r="A43" s="283"/>
      <c r="B43" s="302" t="s">
        <v>396</v>
      </c>
      <c r="C43" s="303" t="s">
        <v>263</v>
      </c>
      <c r="D43" s="304">
        <v>120</v>
      </c>
      <c r="E43" s="305" t="s">
        <v>518</v>
      </c>
      <c r="F43" s="305" t="s">
        <v>518</v>
      </c>
      <c r="G43" s="305" t="s">
        <v>518</v>
      </c>
      <c r="H43" s="306" t="s">
        <v>518</v>
      </c>
      <c r="I43" s="306" t="s">
        <v>518</v>
      </c>
      <c r="J43" s="306">
        <v>32</v>
      </c>
      <c r="K43" s="305" t="s">
        <v>518</v>
      </c>
      <c r="L43" s="305" t="s">
        <v>518</v>
      </c>
      <c r="M43" s="305" t="s">
        <v>518</v>
      </c>
      <c r="N43" s="305" t="s">
        <v>518</v>
      </c>
      <c r="O43" s="305" t="s">
        <v>518</v>
      </c>
      <c r="P43" s="305" t="s">
        <v>518</v>
      </c>
      <c r="Q43" s="307">
        <v>108385</v>
      </c>
      <c r="R43" s="308" t="str">
        <f t="shared" si="1"/>
        <v>120 TO</v>
      </c>
    </row>
    <row r="44" spans="1:18" ht="15.75" x14ac:dyDescent="0.25">
      <c r="A44" s="283"/>
      <c r="B44" s="302" t="s">
        <v>483</v>
      </c>
      <c r="C44" s="303" t="s">
        <v>458</v>
      </c>
      <c r="D44" s="304" t="s">
        <v>518</v>
      </c>
      <c r="E44" s="305" t="s">
        <v>518</v>
      </c>
      <c r="F44" s="305" t="s">
        <v>518</v>
      </c>
      <c r="G44" s="305">
        <v>8</v>
      </c>
      <c r="H44" s="305">
        <v>18</v>
      </c>
      <c r="I44" s="305">
        <v>16</v>
      </c>
      <c r="J44" s="306">
        <v>0</v>
      </c>
      <c r="K44" s="305" t="s">
        <v>518</v>
      </c>
      <c r="L44" s="305" t="s">
        <v>518</v>
      </c>
      <c r="M44" s="305" t="s">
        <v>518</v>
      </c>
      <c r="N44" s="305" t="s">
        <v>518</v>
      </c>
      <c r="O44" s="305" t="s">
        <v>518</v>
      </c>
      <c r="P44" s="305" t="s">
        <v>518</v>
      </c>
      <c r="Q44" s="307">
        <v>205430</v>
      </c>
      <c r="R44" s="308" t="str">
        <f t="shared" si="1"/>
        <v>8 TK 18 NS 16 ET</v>
      </c>
    </row>
    <row r="45" spans="1:18" ht="15.75" x14ac:dyDescent="0.25">
      <c r="A45" s="283"/>
      <c r="B45" s="302" t="s">
        <v>280</v>
      </c>
      <c r="C45" s="303" t="s">
        <v>277</v>
      </c>
      <c r="D45" s="304" t="s">
        <v>518</v>
      </c>
      <c r="E45" s="305" t="s">
        <v>518</v>
      </c>
      <c r="F45" s="305" t="s">
        <v>518</v>
      </c>
      <c r="G45" s="305">
        <v>1</v>
      </c>
      <c r="H45" s="305" t="s">
        <v>518</v>
      </c>
      <c r="I45" s="305" t="s">
        <v>518</v>
      </c>
      <c r="J45" s="309">
        <v>11</v>
      </c>
      <c r="K45" s="305" t="s">
        <v>518</v>
      </c>
      <c r="L45" s="305" t="s">
        <v>518</v>
      </c>
      <c r="M45" s="305" t="s">
        <v>518</v>
      </c>
      <c r="N45" s="305" t="s">
        <v>518</v>
      </c>
      <c r="O45" s="305">
        <v>1</v>
      </c>
      <c r="P45" s="306" t="s">
        <v>518</v>
      </c>
      <c r="Q45" s="307">
        <v>56090</v>
      </c>
      <c r="R45" s="308" t="str">
        <f t="shared" si="1"/>
        <v>1 TK 1 UC</v>
      </c>
    </row>
    <row r="46" spans="1:18" ht="15.75" x14ac:dyDescent="0.25">
      <c r="A46" s="283"/>
      <c r="B46" s="302" t="s">
        <v>341</v>
      </c>
      <c r="C46" s="303" t="s">
        <v>317</v>
      </c>
      <c r="D46" s="304" t="s">
        <v>518</v>
      </c>
      <c r="E46" s="305" t="s">
        <v>518</v>
      </c>
      <c r="F46" s="305" t="s">
        <v>518</v>
      </c>
      <c r="G46" s="305">
        <v>3</v>
      </c>
      <c r="H46" s="305" t="s">
        <v>518</v>
      </c>
      <c r="I46" s="305">
        <v>1</v>
      </c>
      <c r="J46" s="309">
        <v>28</v>
      </c>
      <c r="K46" s="305" t="s">
        <v>518</v>
      </c>
      <c r="L46" s="305" t="s">
        <v>518</v>
      </c>
      <c r="M46" s="305" t="s">
        <v>518</v>
      </c>
      <c r="N46" s="305" t="s">
        <v>518</v>
      </c>
      <c r="O46" s="305" t="s">
        <v>518</v>
      </c>
      <c r="P46" s="306" t="s">
        <v>518</v>
      </c>
      <c r="Q46" s="307">
        <v>94125</v>
      </c>
      <c r="R46" s="308" t="str">
        <f t="shared" si="1"/>
        <v>3 TK 1 ET</v>
      </c>
    </row>
    <row r="47" spans="1:18" ht="15.75" x14ac:dyDescent="0.25">
      <c r="A47" s="283"/>
      <c r="B47" s="302" t="s">
        <v>409</v>
      </c>
      <c r="C47" s="303" t="s">
        <v>259</v>
      </c>
      <c r="D47" s="304" t="s">
        <v>518</v>
      </c>
      <c r="E47" s="305" t="s">
        <v>518</v>
      </c>
      <c r="F47" s="305" t="s">
        <v>518</v>
      </c>
      <c r="G47" s="305" t="s">
        <v>518</v>
      </c>
      <c r="H47" s="306">
        <v>2</v>
      </c>
      <c r="I47" s="305" t="s">
        <v>518</v>
      </c>
      <c r="J47" s="306">
        <v>19</v>
      </c>
      <c r="K47" s="305" t="s">
        <v>518</v>
      </c>
      <c r="L47" s="305" t="s">
        <v>518</v>
      </c>
      <c r="M47" s="305">
        <v>1</v>
      </c>
      <c r="N47" s="305" t="s">
        <v>518</v>
      </c>
      <c r="O47" s="305" t="s">
        <v>518</v>
      </c>
      <c r="P47" s="305" t="s">
        <v>518</v>
      </c>
      <c r="Q47" s="307">
        <v>169875</v>
      </c>
      <c r="R47" s="308" t="str">
        <f t="shared" si="1"/>
        <v>2 NS 1 UA</v>
      </c>
    </row>
    <row r="48" spans="1:18" ht="15.75" x14ac:dyDescent="0.25">
      <c r="A48" s="283"/>
      <c r="B48" s="302" t="s">
        <v>282</v>
      </c>
      <c r="C48" s="303" t="s">
        <v>277</v>
      </c>
      <c r="D48" s="304" t="s">
        <v>518</v>
      </c>
      <c r="E48" s="305" t="s">
        <v>518</v>
      </c>
      <c r="F48" s="305" t="s">
        <v>518</v>
      </c>
      <c r="G48" s="306">
        <v>2</v>
      </c>
      <c r="H48" s="306">
        <v>1</v>
      </c>
      <c r="I48" s="305" t="s">
        <v>518</v>
      </c>
      <c r="J48" s="306">
        <v>11</v>
      </c>
      <c r="K48" s="305" t="s">
        <v>518</v>
      </c>
      <c r="L48" s="305" t="s">
        <v>518</v>
      </c>
      <c r="M48" s="305" t="s">
        <v>518</v>
      </c>
      <c r="N48" s="305" t="s">
        <v>518</v>
      </c>
      <c r="O48" s="305" t="s">
        <v>518</v>
      </c>
      <c r="P48" s="305" t="s">
        <v>518</v>
      </c>
      <c r="Q48" s="307">
        <v>58570</v>
      </c>
      <c r="R48" s="308" t="str">
        <f t="shared" si="1"/>
        <v>2 TK 1 NS</v>
      </c>
    </row>
    <row r="49" spans="1:18" ht="15.75" x14ac:dyDescent="0.25">
      <c r="A49" s="283"/>
      <c r="B49" s="302" t="s">
        <v>320</v>
      </c>
      <c r="C49" s="303" t="s">
        <v>317</v>
      </c>
      <c r="D49" s="304" t="s">
        <v>518</v>
      </c>
      <c r="E49" s="305" t="s">
        <v>518</v>
      </c>
      <c r="F49" s="305" t="s">
        <v>518</v>
      </c>
      <c r="G49" s="306" t="s">
        <v>518</v>
      </c>
      <c r="H49" s="305">
        <v>1</v>
      </c>
      <c r="I49" s="305" t="s">
        <v>518</v>
      </c>
      <c r="J49" s="306">
        <v>7</v>
      </c>
      <c r="K49" s="305" t="s">
        <v>518</v>
      </c>
      <c r="L49" s="305" t="s">
        <v>518</v>
      </c>
      <c r="M49" s="305" t="s">
        <v>518</v>
      </c>
      <c r="N49" s="305" t="s">
        <v>518</v>
      </c>
      <c r="O49" s="306">
        <v>1</v>
      </c>
      <c r="P49" s="305" t="s">
        <v>518</v>
      </c>
      <c r="Q49" s="307">
        <v>83755</v>
      </c>
      <c r="R49" s="308" t="str">
        <f t="shared" si="1"/>
        <v>1 NS 1 UC</v>
      </c>
    </row>
    <row r="50" spans="1:18" ht="15.75" x14ac:dyDescent="0.25">
      <c r="A50" s="283"/>
      <c r="B50" s="302" t="s">
        <v>450</v>
      </c>
      <c r="C50" s="303" t="s">
        <v>259</v>
      </c>
      <c r="D50" s="304">
        <v>200</v>
      </c>
      <c r="E50" s="305" t="s">
        <v>518</v>
      </c>
      <c r="F50" s="305" t="s">
        <v>518</v>
      </c>
      <c r="G50" s="306" t="s">
        <v>518</v>
      </c>
      <c r="H50" s="305" t="s">
        <v>518</v>
      </c>
      <c r="I50" s="305" t="s">
        <v>518</v>
      </c>
      <c r="J50" s="306">
        <v>45</v>
      </c>
      <c r="K50" s="305" t="s">
        <v>518</v>
      </c>
      <c r="L50" s="305" t="s">
        <v>518</v>
      </c>
      <c r="M50" s="305" t="s">
        <v>518</v>
      </c>
      <c r="N50" s="305" t="s">
        <v>518</v>
      </c>
      <c r="O50" s="306" t="s">
        <v>518</v>
      </c>
      <c r="P50" s="305" t="s">
        <v>518</v>
      </c>
      <c r="Q50" s="307">
        <v>194415</v>
      </c>
      <c r="R50" s="308" t="str">
        <f t="shared" si="1"/>
        <v>200 TO</v>
      </c>
    </row>
    <row r="51" spans="1:18" ht="15.75" x14ac:dyDescent="0.25">
      <c r="A51" s="283"/>
      <c r="B51" s="302" t="s">
        <v>295</v>
      </c>
      <c r="C51" s="303" t="s">
        <v>277</v>
      </c>
      <c r="D51" s="304" t="s">
        <v>518</v>
      </c>
      <c r="E51" s="305" t="s">
        <v>518</v>
      </c>
      <c r="F51" s="305" t="s">
        <v>518</v>
      </c>
      <c r="G51" s="306">
        <v>4</v>
      </c>
      <c r="H51" s="305">
        <v>6</v>
      </c>
      <c r="I51" s="305">
        <v>3</v>
      </c>
      <c r="J51" s="306">
        <v>0</v>
      </c>
      <c r="K51" s="305" t="s">
        <v>518</v>
      </c>
      <c r="L51" s="305" t="s">
        <v>518</v>
      </c>
      <c r="M51" s="305" t="s">
        <v>518</v>
      </c>
      <c r="N51" s="305" t="s">
        <v>518</v>
      </c>
      <c r="O51" s="306" t="s">
        <v>518</v>
      </c>
      <c r="P51" s="305" t="s">
        <v>518</v>
      </c>
      <c r="Q51" s="307">
        <v>70020</v>
      </c>
      <c r="R51" s="308" t="str">
        <f t="shared" si="1"/>
        <v>4 TK 6 NS 3 ET</v>
      </c>
    </row>
    <row r="52" spans="1:18" ht="15.75" x14ac:dyDescent="0.25">
      <c r="A52" s="283"/>
      <c r="B52" s="302" t="s">
        <v>443</v>
      </c>
      <c r="C52" s="303" t="s">
        <v>259</v>
      </c>
      <c r="D52" s="304">
        <v>200</v>
      </c>
      <c r="E52" s="305" t="s">
        <v>518</v>
      </c>
      <c r="F52" s="305" t="s">
        <v>518</v>
      </c>
      <c r="G52" s="306" t="s">
        <v>518</v>
      </c>
      <c r="H52" s="305" t="s">
        <v>518</v>
      </c>
      <c r="I52" s="305" t="s">
        <v>518</v>
      </c>
      <c r="J52" s="306">
        <v>44</v>
      </c>
      <c r="K52" s="305" t="s">
        <v>518</v>
      </c>
      <c r="L52" s="305" t="s">
        <v>518</v>
      </c>
      <c r="M52" s="305" t="s">
        <v>518</v>
      </c>
      <c r="N52" s="305" t="s">
        <v>518</v>
      </c>
      <c r="O52" s="306" t="s">
        <v>518</v>
      </c>
      <c r="P52" s="305" t="s">
        <v>518</v>
      </c>
      <c r="Q52" s="307">
        <v>191450</v>
      </c>
      <c r="R52" s="308" t="str">
        <f t="shared" si="1"/>
        <v>200 TO</v>
      </c>
    </row>
    <row r="53" spans="1:18" ht="15.75" x14ac:dyDescent="0.25">
      <c r="A53" s="283"/>
      <c r="B53" s="302" t="s">
        <v>415</v>
      </c>
      <c r="C53" s="303" t="s">
        <v>259</v>
      </c>
      <c r="D53" s="304" t="s">
        <v>518</v>
      </c>
      <c r="E53" s="305" t="s">
        <v>518</v>
      </c>
      <c r="F53" s="305" t="s">
        <v>518</v>
      </c>
      <c r="G53" s="306">
        <v>1</v>
      </c>
      <c r="H53" s="305" t="s">
        <v>518</v>
      </c>
      <c r="I53" s="305" t="s">
        <v>518</v>
      </c>
      <c r="J53" s="306">
        <v>23</v>
      </c>
      <c r="K53" s="305" t="s">
        <v>518</v>
      </c>
      <c r="L53" s="305" t="s">
        <v>518</v>
      </c>
      <c r="M53" s="305">
        <v>1</v>
      </c>
      <c r="N53" s="305" t="s">
        <v>518</v>
      </c>
      <c r="O53" s="305" t="s">
        <v>518</v>
      </c>
      <c r="P53" s="305" t="s">
        <v>518</v>
      </c>
      <c r="Q53" s="307">
        <v>177040</v>
      </c>
      <c r="R53" s="308" t="str">
        <f t="shared" si="1"/>
        <v>1 TK 1 UA</v>
      </c>
    </row>
    <row r="54" spans="1:18" ht="15.75" x14ac:dyDescent="0.25">
      <c r="A54" s="283"/>
      <c r="B54" s="302" t="s">
        <v>456</v>
      </c>
      <c r="C54" s="303" t="s">
        <v>259</v>
      </c>
      <c r="D54" s="304" t="s">
        <v>518</v>
      </c>
      <c r="E54" s="305" t="s">
        <v>518</v>
      </c>
      <c r="F54" s="305" t="s">
        <v>518</v>
      </c>
      <c r="G54" s="306" t="s">
        <v>518</v>
      </c>
      <c r="H54" s="305">
        <v>4</v>
      </c>
      <c r="I54" s="305" t="s">
        <v>518</v>
      </c>
      <c r="J54" s="306">
        <v>53</v>
      </c>
      <c r="K54" s="305" t="s">
        <v>518</v>
      </c>
      <c r="L54" s="305" t="s">
        <v>518</v>
      </c>
      <c r="M54" s="305" t="s">
        <v>518</v>
      </c>
      <c r="N54" s="305" t="s">
        <v>518</v>
      </c>
      <c r="O54" s="305" t="s">
        <v>518</v>
      </c>
      <c r="P54" s="305" t="s">
        <v>518</v>
      </c>
      <c r="Q54" s="307">
        <v>193985</v>
      </c>
      <c r="R54" s="308" t="str">
        <f t="shared" si="1"/>
        <v>4 NS</v>
      </c>
    </row>
    <row r="55" spans="1:18" ht="15.75" x14ac:dyDescent="0.25">
      <c r="A55" s="283"/>
      <c r="B55" s="302" t="s">
        <v>296</v>
      </c>
      <c r="C55" s="303" t="s">
        <v>277</v>
      </c>
      <c r="D55" s="304" t="s">
        <v>518</v>
      </c>
      <c r="E55" s="305" t="s">
        <v>518</v>
      </c>
      <c r="F55" s="305" t="s">
        <v>518</v>
      </c>
      <c r="G55" s="306">
        <v>2</v>
      </c>
      <c r="H55" s="305" t="s">
        <v>518</v>
      </c>
      <c r="I55" s="305" t="s">
        <v>518</v>
      </c>
      <c r="J55" s="306">
        <v>18</v>
      </c>
      <c r="K55" s="305" t="s">
        <v>518</v>
      </c>
      <c r="L55" s="305" t="s">
        <v>518</v>
      </c>
      <c r="M55" s="305" t="s">
        <v>518</v>
      </c>
      <c r="N55" s="305" t="s">
        <v>518</v>
      </c>
      <c r="O55" s="305" t="s">
        <v>518</v>
      </c>
      <c r="P55" s="305" t="s">
        <v>518</v>
      </c>
      <c r="Q55" s="307">
        <v>79945</v>
      </c>
      <c r="R55" s="308" t="str">
        <f t="shared" si="1"/>
        <v>2 TK</v>
      </c>
    </row>
    <row r="56" spans="1:18" ht="15.75" customHeight="1" x14ac:dyDescent="0.25">
      <c r="A56" s="283"/>
      <c r="B56" s="302" t="s">
        <v>394</v>
      </c>
      <c r="C56" s="303" t="s">
        <v>263</v>
      </c>
      <c r="D56" s="304" t="s">
        <v>518</v>
      </c>
      <c r="E56" s="305" t="s">
        <v>518</v>
      </c>
      <c r="F56" s="305" t="s">
        <v>518</v>
      </c>
      <c r="G56" s="305" t="s">
        <v>518</v>
      </c>
      <c r="H56" s="305" t="s">
        <v>518</v>
      </c>
      <c r="I56" s="305">
        <v>2</v>
      </c>
      <c r="J56" s="306">
        <v>34</v>
      </c>
      <c r="K56" s="305" t="s">
        <v>518</v>
      </c>
      <c r="L56" s="305" t="s">
        <v>518</v>
      </c>
      <c r="M56" s="305" t="s">
        <v>518</v>
      </c>
      <c r="N56" s="305" t="s">
        <v>518</v>
      </c>
      <c r="O56" s="305" t="s">
        <v>518</v>
      </c>
      <c r="P56" s="305" t="s">
        <v>518</v>
      </c>
      <c r="Q56" s="307">
        <v>121575</v>
      </c>
      <c r="R56" s="308" t="str">
        <f t="shared" si="1"/>
        <v>2 ET</v>
      </c>
    </row>
    <row r="57" spans="1:18" ht="15.75" x14ac:dyDescent="0.25">
      <c r="A57" s="283"/>
      <c r="B57" s="302" t="s">
        <v>470</v>
      </c>
      <c r="C57" s="303" t="s">
        <v>458</v>
      </c>
      <c r="D57" s="304">
        <v>50</v>
      </c>
      <c r="E57" s="305" t="s">
        <v>518</v>
      </c>
      <c r="F57" s="305" t="s">
        <v>518</v>
      </c>
      <c r="G57" s="305" t="s">
        <v>518</v>
      </c>
      <c r="H57" s="305" t="s">
        <v>518</v>
      </c>
      <c r="I57" s="305" t="s">
        <v>518</v>
      </c>
      <c r="J57" s="306">
        <v>40</v>
      </c>
      <c r="K57" s="305" t="s">
        <v>518</v>
      </c>
      <c r="L57" s="305" t="s">
        <v>518</v>
      </c>
      <c r="M57" s="305" t="s">
        <v>518</v>
      </c>
      <c r="N57" s="305" t="s">
        <v>518</v>
      </c>
      <c r="O57" s="305" t="s">
        <v>518</v>
      </c>
      <c r="P57" s="305" t="s">
        <v>518</v>
      </c>
      <c r="Q57" s="307">
        <v>204375</v>
      </c>
      <c r="R57" s="308" t="str">
        <f t="shared" si="1"/>
        <v>50 TO</v>
      </c>
    </row>
    <row r="58" spans="1:18" ht="15.75" x14ac:dyDescent="0.25">
      <c r="A58" s="283"/>
      <c r="B58" s="302" t="s">
        <v>499</v>
      </c>
      <c r="C58" s="303" t="s">
        <v>458</v>
      </c>
      <c r="D58" s="304" t="s">
        <v>518</v>
      </c>
      <c r="E58" s="305" t="s">
        <v>518</v>
      </c>
      <c r="F58" s="305" t="s">
        <v>518</v>
      </c>
      <c r="G58" s="306" t="s">
        <v>518</v>
      </c>
      <c r="H58" s="306" t="s">
        <v>518</v>
      </c>
      <c r="I58" s="306" t="s">
        <v>518</v>
      </c>
      <c r="J58" s="309">
        <v>70</v>
      </c>
      <c r="K58" s="305">
        <v>2</v>
      </c>
      <c r="L58" s="305" t="s">
        <v>518</v>
      </c>
      <c r="M58" s="305" t="s">
        <v>518</v>
      </c>
      <c r="N58" s="305" t="s">
        <v>518</v>
      </c>
      <c r="O58" s="305" t="s">
        <v>518</v>
      </c>
      <c r="P58" s="305" t="s">
        <v>518</v>
      </c>
      <c r="Q58" s="307">
        <v>220785</v>
      </c>
      <c r="R58" s="308" t="str">
        <f t="shared" si="1"/>
        <v>2 DC</v>
      </c>
    </row>
    <row r="59" spans="1:18" ht="15.75" x14ac:dyDescent="0.25">
      <c r="A59" s="283"/>
      <c r="B59" s="302" t="s">
        <v>276</v>
      </c>
      <c r="C59" s="303" t="s">
        <v>277</v>
      </c>
      <c r="D59" s="310" t="s">
        <v>518</v>
      </c>
      <c r="E59" s="309" t="s">
        <v>518</v>
      </c>
      <c r="F59" s="309" t="s">
        <v>518</v>
      </c>
      <c r="G59" s="306">
        <v>1</v>
      </c>
      <c r="H59" s="309" t="s">
        <v>518</v>
      </c>
      <c r="I59" s="309" t="s">
        <v>518</v>
      </c>
      <c r="J59" s="309">
        <v>4</v>
      </c>
      <c r="K59" s="309" t="s">
        <v>518</v>
      </c>
      <c r="L59" s="309" t="s">
        <v>518</v>
      </c>
      <c r="M59" s="305" t="s">
        <v>518</v>
      </c>
      <c r="N59" s="305" t="s">
        <v>518</v>
      </c>
      <c r="O59" s="309" t="s">
        <v>518</v>
      </c>
      <c r="P59" s="306">
        <v>2</v>
      </c>
      <c r="Q59" s="307">
        <v>47480</v>
      </c>
      <c r="R59" s="308" t="str">
        <f t="shared" si="1"/>
        <v>1 TK 2 UD</v>
      </c>
    </row>
    <row r="60" spans="1:18" ht="15.75" x14ac:dyDescent="0.25">
      <c r="A60" s="283"/>
      <c r="B60" s="302" t="s">
        <v>412</v>
      </c>
      <c r="C60" s="303" t="s">
        <v>259</v>
      </c>
      <c r="D60" s="304" t="s">
        <v>518</v>
      </c>
      <c r="E60" s="305" t="s">
        <v>518</v>
      </c>
      <c r="F60" s="305" t="s">
        <v>518</v>
      </c>
      <c r="G60" s="305" t="s">
        <v>518</v>
      </c>
      <c r="H60" s="306">
        <v>2</v>
      </c>
      <c r="I60" s="305" t="s">
        <v>518</v>
      </c>
      <c r="J60" s="306">
        <v>23</v>
      </c>
      <c r="K60" s="305" t="s">
        <v>518</v>
      </c>
      <c r="L60" s="305" t="s">
        <v>518</v>
      </c>
      <c r="M60" s="305">
        <v>1</v>
      </c>
      <c r="N60" s="305" t="s">
        <v>518</v>
      </c>
      <c r="O60" s="305" t="s">
        <v>518</v>
      </c>
      <c r="P60" s="305" t="s">
        <v>518</v>
      </c>
      <c r="Q60" s="307">
        <v>174510</v>
      </c>
      <c r="R60" s="308" t="str">
        <f t="shared" si="1"/>
        <v>2 NS 1 UA</v>
      </c>
    </row>
    <row r="61" spans="1:18" ht="15.75" x14ac:dyDescent="0.25">
      <c r="A61" s="283"/>
      <c r="B61" s="302" t="s">
        <v>312</v>
      </c>
      <c r="C61" s="303" t="s">
        <v>277</v>
      </c>
      <c r="D61" s="304" t="s">
        <v>518</v>
      </c>
      <c r="E61" s="305" t="s">
        <v>518</v>
      </c>
      <c r="F61" s="305" t="s">
        <v>518</v>
      </c>
      <c r="G61" s="305" t="s">
        <v>518</v>
      </c>
      <c r="H61" s="306" t="s">
        <v>518</v>
      </c>
      <c r="I61" s="305">
        <v>2</v>
      </c>
      <c r="J61" s="306">
        <v>25</v>
      </c>
      <c r="K61" s="305" t="s">
        <v>518</v>
      </c>
      <c r="L61" s="305" t="s">
        <v>518</v>
      </c>
      <c r="M61" s="305" t="s">
        <v>518</v>
      </c>
      <c r="N61" s="305" t="s">
        <v>518</v>
      </c>
      <c r="O61" s="305" t="s">
        <v>518</v>
      </c>
      <c r="P61" s="305" t="s">
        <v>518</v>
      </c>
      <c r="Q61" s="307">
        <v>73095</v>
      </c>
      <c r="R61" s="308" t="str">
        <f t="shared" si="1"/>
        <v>2 ET</v>
      </c>
    </row>
    <row r="62" spans="1:18" ht="15.75" x14ac:dyDescent="0.25">
      <c r="A62" s="283"/>
      <c r="B62" s="302" t="s">
        <v>292</v>
      </c>
      <c r="C62" s="303" t="s">
        <v>277</v>
      </c>
      <c r="D62" s="304" t="s">
        <v>518</v>
      </c>
      <c r="E62" s="305" t="s">
        <v>518</v>
      </c>
      <c r="F62" s="305" t="s">
        <v>518</v>
      </c>
      <c r="G62" s="306" t="s">
        <v>518</v>
      </c>
      <c r="H62" s="305" t="s">
        <v>518</v>
      </c>
      <c r="I62" s="305">
        <v>1</v>
      </c>
      <c r="J62" s="306">
        <v>15</v>
      </c>
      <c r="K62" s="305" t="s">
        <v>518</v>
      </c>
      <c r="L62" s="306" t="s">
        <v>518</v>
      </c>
      <c r="M62" s="305" t="s">
        <v>518</v>
      </c>
      <c r="N62" s="305" t="s">
        <v>518</v>
      </c>
      <c r="O62" s="305" t="s">
        <v>518</v>
      </c>
      <c r="P62" s="305" t="s">
        <v>518</v>
      </c>
      <c r="Q62" s="307">
        <v>65680</v>
      </c>
      <c r="R62" s="308" t="str">
        <f t="shared" si="1"/>
        <v>1 ET</v>
      </c>
    </row>
    <row r="63" spans="1:18" ht="15.75" x14ac:dyDescent="0.25">
      <c r="A63" s="283"/>
      <c r="B63" s="302" t="s">
        <v>489</v>
      </c>
      <c r="C63" s="303" t="s">
        <v>458</v>
      </c>
      <c r="D63" s="304" t="s">
        <v>518</v>
      </c>
      <c r="E63" s="305" t="s">
        <v>518</v>
      </c>
      <c r="F63" s="305" t="s">
        <v>518</v>
      </c>
      <c r="G63" s="306" t="s">
        <v>518</v>
      </c>
      <c r="H63" s="305" t="s">
        <v>518</v>
      </c>
      <c r="I63" s="305" t="s">
        <v>518</v>
      </c>
      <c r="J63" s="306">
        <v>67</v>
      </c>
      <c r="K63" s="305" t="s">
        <v>518</v>
      </c>
      <c r="L63" s="306" t="s">
        <v>518</v>
      </c>
      <c r="M63" s="305" t="s">
        <v>518</v>
      </c>
      <c r="N63" s="305" t="s">
        <v>518</v>
      </c>
      <c r="O63" s="305" t="s">
        <v>518</v>
      </c>
      <c r="P63" s="305" t="s">
        <v>518</v>
      </c>
      <c r="Q63" s="307">
        <v>207480</v>
      </c>
      <c r="R63" s="308" t="str">
        <f t="shared" si="1"/>
        <v/>
      </c>
    </row>
    <row r="64" spans="1:18" ht="15.75" x14ac:dyDescent="0.25">
      <c r="A64" s="283"/>
      <c r="B64" s="302" t="s">
        <v>358</v>
      </c>
      <c r="C64" s="303" t="s">
        <v>263</v>
      </c>
      <c r="D64" s="304" t="s">
        <v>518</v>
      </c>
      <c r="E64" s="305" t="s">
        <v>518</v>
      </c>
      <c r="F64" s="305" t="s">
        <v>518</v>
      </c>
      <c r="G64" s="306">
        <v>1</v>
      </c>
      <c r="H64" s="305" t="s">
        <v>518</v>
      </c>
      <c r="I64" s="305" t="s">
        <v>518</v>
      </c>
      <c r="J64" s="306">
        <v>4</v>
      </c>
      <c r="K64" s="305" t="s">
        <v>518</v>
      </c>
      <c r="L64" s="305" t="s">
        <v>518</v>
      </c>
      <c r="M64" s="305" t="s">
        <v>518</v>
      </c>
      <c r="N64" s="305">
        <v>1</v>
      </c>
      <c r="O64" s="305" t="s">
        <v>518</v>
      </c>
      <c r="P64" s="305" t="s">
        <v>518</v>
      </c>
      <c r="Q64" s="307">
        <v>101610</v>
      </c>
      <c r="R64" s="308" t="str">
        <f t="shared" si="1"/>
        <v>1 TK 1 UB</v>
      </c>
    </row>
    <row r="65" spans="1:18" ht="15.75" x14ac:dyDescent="0.25">
      <c r="A65" s="283"/>
      <c r="B65" s="302" t="s">
        <v>364</v>
      </c>
      <c r="C65" s="303" t="s">
        <v>263</v>
      </c>
      <c r="D65" s="304">
        <v>100</v>
      </c>
      <c r="E65" s="305" t="s">
        <v>518</v>
      </c>
      <c r="F65" s="305" t="s">
        <v>518</v>
      </c>
      <c r="G65" s="306" t="s">
        <v>518</v>
      </c>
      <c r="H65" s="305">
        <v>2</v>
      </c>
      <c r="I65" s="305" t="s">
        <v>518</v>
      </c>
      <c r="J65" s="306">
        <v>25</v>
      </c>
      <c r="K65" s="305" t="s">
        <v>518</v>
      </c>
      <c r="L65" s="305" t="s">
        <v>518</v>
      </c>
      <c r="M65" s="305" t="s">
        <v>518</v>
      </c>
      <c r="N65" s="305" t="s">
        <v>518</v>
      </c>
      <c r="O65" s="305" t="s">
        <v>518</v>
      </c>
      <c r="P65" s="305" t="s">
        <v>518</v>
      </c>
      <c r="Q65" s="307">
        <v>95815</v>
      </c>
      <c r="R65" s="308" t="str">
        <f t="shared" si="1"/>
        <v>100 TO 2 NS</v>
      </c>
    </row>
    <row r="66" spans="1:18" ht="15.75" x14ac:dyDescent="0.25">
      <c r="A66" s="311"/>
      <c r="B66" s="302" t="s">
        <v>414</v>
      </c>
      <c r="C66" s="303" t="s">
        <v>259</v>
      </c>
      <c r="D66" s="304" t="s">
        <v>518</v>
      </c>
      <c r="E66" s="305" t="s">
        <v>518</v>
      </c>
      <c r="F66" s="305" t="s">
        <v>518</v>
      </c>
      <c r="G66" s="306" t="s">
        <v>518</v>
      </c>
      <c r="H66" s="305">
        <v>2</v>
      </c>
      <c r="I66" s="305">
        <v>2</v>
      </c>
      <c r="J66" s="306">
        <v>26</v>
      </c>
      <c r="K66" s="305" t="s">
        <v>518</v>
      </c>
      <c r="L66" s="305" t="s">
        <v>518</v>
      </c>
      <c r="M66" s="305" t="s">
        <v>518</v>
      </c>
      <c r="N66" s="305" t="s">
        <v>518</v>
      </c>
      <c r="O66" s="305" t="s">
        <v>518</v>
      </c>
      <c r="P66" s="305" t="s">
        <v>518</v>
      </c>
      <c r="Q66" s="307">
        <v>167975</v>
      </c>
      <c r="R66" s="308" t="str">
        <f t="shared" si="1"/>
        <v>2 NS 2 ET</v>
      </c>
    </row>
    <row r="67" spans="1:18" ht="15.75" x14ac:dyDescent="0.25">
      <c r="A67" s="311"/>
      <c r="B67" s="302" t="s">
        <v>390</v>
      </c>
      <c r="C67" s="303" t="s">
        <v>263</v>
      </c>
      <c r="D67" s="304" t="s">
        <v>518</v>
      </c>
      <c r="E67" s="305" t="s">
        <v>518</v>
      </c>
      <c r="F67" s="305">
        <v>1</v>
      </c>
      <c r="G67" s="306" t="s">
        <v>518</v>
      </c>
      <c r="H67" s="305" t="s">
        <v>518</v>
      </c>
      <c r="I67" s="305" t="s">
        <v>518</v>
      </c>
      <c r="J67" s="306">
        <v>31</v>
      </c>
      <c r="K67" s="305" t="s">
        <v>518</v>
      </c>
      <c r="L67" s="305" t="s">
        <v>518</v>
      </c>
      <c r="M67" s="305" t="s">
        <v>518</v>
      </c>
      <c r="N67" s="305" t="s">
        <v>518</v>
      </c>
      <c r="O67" s="305" t="s">
        <v>518</v>
      </c>
      <c r="P67" s="305" t="s">
        <v>518</v>
      </c>
      <c r="Q67" s="307">
        <v>113870</v>
      </c>
      <c r="R67" s="308" t="str">
        <f t="shared" si="1"/>
        <v>1 BP</v>
      </c>
    </row>
    <row r="68" spans="1:18" ht="15.75" x14ac:dyDescent="0.25">
      <c r="A68" s="283"/>
      <c r="B68" s="302" t="s">
        <v>349</v>
      </c>
      <c r="C68" s="303" t="s">
        <v>317</v>
      </c>
      <c r="D68" s="304">
        <v>75</v>
      </c>
      <c r="E68" s="305" t="s">
        <v>518</v>
      </c>
      <c r="F68" s="305" t="s">
        <v>518</v>
      </c>
      <c r="G68" s="306">
        <v>4</v>
      </c>
      <c r="H68" s="305" t="s">
        <v>518</v>
      </c>
      <c r="I68" s="305" t="s">
        <v>518</v>
      </c>
      <c r="J68" s="306">
        <v>30</v>
      </c>
      <c r="K68" s="305" t="s">
        <v>518</v>
      </c>
      <c r="L68" s="305" t="s">
        <v>518</v>
      </c>
      <c r="M68" s="305" t="s">
        <v>518</v>
      </c>
      <c r="N68" s="305" t="s">
        <v>518</v>
      </c>
      <c r="O68" s="305" t="s">
        <v>518</v>
      </c>
      <c r="P68" s="305" t="s">
        <v>518</v>
      </c>
      <c r="Q68" s="307">
        <v>94830</v>
      </c>
      <c r="R68" s="308" t="str">
        <f t="shared" ref="R68:R138" si="2">TRIM(CONCATENATE(IF(D68="","",CONCATENATE(" ",D68," ",D$1)),IF(E68="","",CONCATENATE(" ",E68," ",E$1)),IF(F68="","",CONCATENATE(" ",F68," ",F$1)),IF(G68="","",CONCATENATE(" ",G68," ",G$1)),IF(H68="","",CONCATENATE(" ",H68," ",H$1)),IF(I68="","",CONCATENATE(" ",I68," ",I$1)),IF(K68="","",CONCATENATE(" ",K68," ",K$1)),IF(L68="","",CONCATENATE(" ",L68," ",L$1)),IF(M68="","",CONCATENATE(" ",M68," ",M$1)),IF(N68="","",CONCATENATE(" ",N68," ",N$1)),IF(O68="","",CONCATENATE(" ",O68," ",O$1)),IF(P68="","",CONCATENATE(" ",P68," ",P$1))))</f>
        <v>75 TO 4 TK</v>
      </c>
    </row>
    <row r="69" spans="1:18" ht="15.75" x14ac:dyDescent="0.25">
      <c r="A69" s="283"/>
      <c r="B69" s="302" t="s">
        <v>405</v>
      </c>
      <c r="C69" s="303" t="s">
        <v>263</v>
      </c>
      <c r="D69" s="304" t="s">
        <v>518</v>
      </c>
      <c r="E69" s="305" t="s">
        <v>518</v>
      </c>
      <c r="F69" s="305" t="s">
        <v>518</v>
      </c>
      <c r="G69" s="306" t="s">
        <v>518</v>
      </c>
      <c r="H69" s="305" t="s">
        <v>518</v>
      </c>
      <c r="I69" s="305" t="s">
        <v>518</v>
      </c>
      <c r="J69" s="306">
        <v>35</v>
      </c>
      <c r="K69" s="305">
        <v>1</v>
      </c>
      <c r="L69" s="305" t="s">
        <v>518</v>
      </c>
      <c r="M69" s="305" t="s">
        <v>518</v>
      </c>
      <c r="N69" s="305" t="s">
        <v>518</v>
      </c>
      <c r="O69" s="305" t="s">
        <v>518</v>
      </c>
      <c r="P69" s="305" t="s">
        <v>518</v>
      </c>
      <c r="Q69" s="307">
        <v>109975</v>
      </c>
      <c r="R69" s="308" t="str">
        <f t="shared" si="2"/>
        <v>1 DC</v>
      </c>
    </row>
    <row r="70" spans="1:18" ht="15.75" x14ac:dyDescent="0.25">
      <c r="A70" s="283"/>
      <c r="B70" s="302" t="s">
        <v>342</v>
      </c>
      <c r="C70" s="303" t="s">
        <v>317</v>
      </c>
      <c r="D70" s="312" t="s">
        <v>518</v>
      </c>
      <c r="E70" s="313" t="s">
        <v>518</v>
      </c>
      <c r="F70" s="313" t="s">
        <v>518</v>
      </c>
      <c r="G70" s="314">
        <v>3</v>
      </c>
      <c r="H70" s="313" t="s">
        <v>518</v>
      </c>
      <c r="I70" s="313" t="s">
        <v>518</v>
      </c>
      <c r="J70" s="314">
        <v>28</v>
      </c>
      <c r="K70" s="313" t="s">
        <v>518</v>
      </c>
      <c r="L70" s="313" t="s">
        <v>518</v>
      </c>
      <c r="M70" s="305" t="s">
        <v>518</v>
      </c>
      <c r="N70" s="305" t="s">
        <v>518</v>
      </c>
      <c r="O70" s="313" t="s">
        <v>518</v>
      </c>
      <c r="P70" s="313" t="s">
        <v>518</v>
      </c>
      <c r="Q70" s="307">
        <v>95745</v>
      </c>
      <c r="R70" s="315" t="str">
        <f t="shared" si="2"/>
        <v>3 TK</v>
      </c>
    </row>
    <row r="71" spans="1:18" ht="15.75" x14ac:dyDescent="0.25">
      <c r="A71" s="283"/>
      <c r="B71" s="302" t="s">
        <v>302</v>
      </c>
      <c r="C71" s="303" t="s">
        <v>277</v>
      </c>
      <c r="D71" s="304" t="s">
        <v>518</v>
      </c>
      <c r="E71" s="305" t="s">
        <v>518</v>
      </c>
      <c r="F71" s="305" t="s">
        <v>518</v>
      </c>
      <c r="G71" s="305" t="s">
        <v>518</v>
      </c>
      <c r="H71" s="305" t="s">
        <v>518</v>
      </c>
      <c r="I71" s="305" t="s">
        <v>518</v>
      </c>
      <c r="J71" s="306">
        <v>18</v>
      </c>
      <c r="K71" s="305" t="s">
        <v>518</v>
      </c>
      <c r="L71" s="305" t="s">
        <v>518</v>
      </c>
      <c r="M71" s="305" t="s">
        <v>518</v>
      </c>
      <c r="N71" s="305" t="s">
        <v>518</v>
      </c>
      <c r="O71" s="306">
        <v>1</v>
      </c>
      <c r="P71" s="305" t="s">
        <v>518</v>
      </c>
      <c r="Q71" s="307">
        <v>75645</v>
      </c>
      <c r="R71" s="308" t="str">
        <f t="shared" si="2"/>
        <v>1 UC</v>
      </c>
    </row>
    <row r="72" spans="1:18" ht="15.75" x14ac:dyDescent="0.25">
      <c r="A72" s="283"/>
      <c r="B72" s="302" t="s">
        <v>440</v>
      </c>
      <c r="C72" s="303" t="s">
        <v>259</v>
      </c>
      <c r="D72" s="304" t="s">
        <v>518</v>
      </c>
      <c r="E72" s="305" t="s">
        <v>518</v>
      </c>
      <c r="F72" s="305" t="s">
        <v>518</v>
      </c>
      <c r="G72" s="306" t="s">
        <v>518</v>
      </c>
      <c r="H72" s="305" t="s">
        <v>518</v>
      </c>
      <c r="I72" s="305" t="s">
        <v>518</v>
      </c>
      <c r="J72" s="306">
        <v>38</v>
      </c>
      <c r="K72" s="305" t="s">
        <v>518</v>
      </c>
      <c r="L72" s="305" t="s">
        <v>518</v>
      </c>
      <c r="M72" s="305">
        <v>1</v>
      </c>
      <c r="N72" s="305" t="s">
        <v>518</v>
      </c>
      <c r="O72" s="305" t="s">
        <v>518</v>
      </c>
      <c r="P72" s="305" t="s">
        <v>518</v>
      </c>
      <c r="Q72" s="307">
        <v>189260</v>
      </c>
      <c r="R72" s="308" t="str">
        <f t="shared" si="2"/>
        <v>1 UA</v>
      </c>
    </row>
    <row r="73" spans="1:18" ht="15.75" x14ac:dyDescent="0.25">
      <c r="A73" s="283"/>
      <c r="B73" s="302" t="s">
        <v>373</v>
      </c>
      <c r="C73" s="303" t="s">
        <v>263</v>
      </c>
      <c r="D73" s="304" t="s">
        <v>518</v>
      </c>
      <c r="E73" s="305" t="s">
        <v>518</v>
      </c>
      <c r="F73" s="305" t="s">
        <v>518</v>
      </c>
      <c r="G73" s="305" t="s">
        <v>518</v>
      </c>
      <c r="H73" s="306">
        <v>2</v>
      </c>
      <c r="I73" s="305" t="s">
        <v>518</v>
      </c>
      <c r="J73" s="306">
        <v>19</v>
      </c>
      <c r="K73" s="305" t="s">
        <v>518</v>
      </c>
      <c r="L73" s="305" t="s">
        <v>518</v>
      </c>
      <c r="M73" s="305" t="s">
        <v>518</v>
      </c>
      <c r="N73" s="305">
        <v>1</v>
      </c>
      <c r="O73" s="305" t="s">
        <v>518</v>
      </c>
      <c r="P73" s="305" t="s">
        <v>518</v>
      </c>
      <c r="Q73" s="307">
        <v>117400</v>
      </c>
      <c r="R73" s="308" t="str">
        <f t="shared" si="2"/>
        <v>2 NS 1 UB</v>
      </c>
    </row>
    <row r="74" spans="1:18" ht="15.75" x14ac:dyDescent="0.25">
      <c r="A74" s="283"/>
      <c r="B74" s="302" t="s">
        <v>531</v>
      </c>
      <c r="C74" s="303" t="s">
        <v>458</v>
      </c>
      <c r="D74" s="304" t="s">
        <v>518</v>
      </c>
      <c r="E74" s="305" t="s">
        <v>518</v>
      </c>
      <c r="F74" s="305">
        <v>4</v>
      </c>
      <c r="G74" s="305" t="s">
        <v>518</v>
      </c>
      <c r="H74" s="306" t="s">
        <v>518</v>
      </c>
      <c r="I74" s="305" t="s">
        <v>518</v>
      </c>
      <c r="J74" s="306">
        <v>64</v>
      </c>
      <c r="K74" s="305" t="s">
        <v>518</v>
      </c>
      <c r="L74" s="305" t="s">
        <v>518</v>
      </c>
      <c r="M74" s="305" t="s">
        <v>518</v>
      </c>
      <c r="N74" s="305" t="s">
        <v>518</v>
      </c>
      <c r="O74" s="305" t="s">
        <v>518</v>
      </c>
      <c r="P74" s="305" t="s">
        <v>518</v>
      </c>
      <c r="Q74" s="307">
        <v>209705</v>
      </c>
      <c r="R74" s="308" t="str">
        <f t="shared" si="2"/>
        <v>4 BP</v>
      </c>
    </row>
    <row r="75" spans="1:18" ht="15.75" x14ac:dyDescent="0.25">
      <c r="A75" s="283"/>
      <c r="B75" s="302" t="s">
        <v>387</v>
      </c>
      <c r="C75" s="303" t="s">
        <v>263</v>
      </c>
      <c r="D75" s="304" t="s">
        <v>518</v>
      </c>
      <c r="E75" s="305" t="s">
        <v>518</v>
      </c>
      <c r="F75" s="305" t="s">
        <v>518</v>
      </c>
      <c r="G75" s="305" t="s">
        <v>518</v>
      </c>
      <c r="H75" s="305">
        <v>3</v>
      </c>
      <c r="I75" s="306">
        <v>1</v>
      </c>
      <c r="J75" s="306">
        <v>20</v>
      </c>
      <c r="K75" s="305" t="s">
        <v>518</v>
      </c>
      <c r="L75" s="305" t="s">
        <v>518</v>
      </c>
      <c r="M75" s="305" t="s">
        <v>518</v>
      </c>
      <c r="N75" s="305" t="s">
        <v>518</v>
      </c>
      <c r="O75" s="305" t="s">
        <v>518</v>
      </c>
      <c r="P75" s="305" t="s">
        <v>518</v>
      </c>
      <c r="Q75" s="307">
        <v>119810</v>
      </c>
      <c r="R75" s="308" t="str">
        <f t="shared" si="2"/>
        <v>3 NS 1 ET</v>
      </c>
    </row>
    <row r="76" spans="1:18" ht="15.75" x14ac:dyDescent="0.25">
      <c r="A76" s="283"/>
      <c r="B76" s="302" t="s">
        <v>332</v>
      </c>
      <c r="C76" s="303" t="s">
        <v>317</v>
      </c>
      <c r="D76" s="304" t="s">
        <v>518</v>
      </c>
      <c r="E76" s="305" t="s">
        <v>518</v>
      </c>
      <c r="F76" s="305" t="s">
        <v>518</v>
      </c>
      <c r="G76" s="305" t="s">
        <v>518</v>
      </c>
      <c r="H76" s="305" t="s">
        <v>518</v>
      </c>
      <c r="I76" s="305" t="s">
        <v>518</v>
      </c>
      <c r="J76" s="306">
        <v>34</v>
      </c>
      <c r="K76" s="306">
        <v>1</v>
      </c>
      <c r="L76" s="305" t="s">
        <v>518</v>
      </c>
      <c r="M76" s="305" t="s">
        <v>518</v>
      </c>
      <c r="N76" s="305" t="s">
        <v>518</v>
      </c>
      <c r="O76" s="305" t="s">
        <v>518</v>
      </c>
      <c r="P76" s="305" t="s">
        <v>518</v>
      </c>
      <c r="Q76" s="307">
        <v>92010</v>
      </c>
      <c r="R76" s="308" t="str">
        <f t="shared" si="2"/>
        <v>1 DC</v>
      </c>
    </row>
    <row r="77" spans="1:18" ht="15.75" x14ac:dyDescent="0.25">
      <c r="A77" s="283"/>
      <c r="B77" s="302" t="s">
        <v>485</v>
      </c>
      <c r="C77" s="303" t="s">
        <v>458</v>
      </c>
      <c r="D77" s="304">
        <v>75</v>
      </c>
      <c r="E77" s="305" t="s">
        <v>518</v>
      </c>
      <c r="F77" s="305" t="s">
        <v>518</v>
      </c>
      <c r="G77" s="305" t="s">
        <v>518</v>
      </c>
      <c r="H77" s="305" t="s">
        <v>518</v>
      </c>
      <c r="I77" s="305" t="s">
        <v>518</v>
      </c>
      <c r="J77" s="306">
        <v>48</v>
      </c>
      <c r="K77" s="305" t="s">
        <v>518</v>
      </c>
      <c r="L77" s="305" t="s">
        <v>518</v>
      </c>
      <c r="M77" s="305" t="s">
        <v>518</v>
      </c>
      <c r="N77" s="305" t="s">
        <v>518</v>
      </c>
      <c r="O77" s="305" t="s">
        <v>518</v>
      </c>
      <c r="P77" s="305" t="s">
        <v>518</v>
      </c>
      <c r="Q77" s="307">
        <v>212695</v>
      </c>
      <c r="R77" s="308" t="str">
        <f t="shared" si="2"/>
        <v>75 TO</v>
      </c>
    </row>
    <row r="78" spans="1:18" ht="15.75" x14ac:dyDescent="0.25">
      <c r="A78" s="283"/>
      <c r="B78" s="302" t="s">
        <v>419</v>
      </c>
      <c r="C78" s="303" t="s">
        <v>259</v>
      </c>
      <c r="D78" s="304" t="s">
        <v>518</v>
      </c>
      <c r="E78" s="305" t="s">
        <v>518</v>
      </c>
      <c r="F78" s="305" t="s">
        <v>518</v>
      </c>
      <c r="G78" s="306">
        <v>1</v>
      </c>
      <c r="H78" s="305" t="s">
        <v>518</v>
      </c>
      <c r="I78" s="305" t="s">
        <v>518</v>
      </c>
      <c r="J78" s="306">
        <v>23</v>
      </c>
      <c r="K78" s="305" t="s">
        <v>518</v>
      </c>
      <c r="L78" s="309" t="s">
        <v>518</v>
      </c>
      <c r="M78" s="305">
        <v>1</v>
      </c>
      <c r="N78" s="305" t="s">
        <v>518</v>
      </c>
      <c r="O78" s="305" t="s">
        <v>518</v>
      </c>
      <c r="P78" s="305" t="s">
        <v>518</v>
      </c>
      <c r="Q78" s="307">
        <v>181735</v>
      </c>
      <c r="R78" s="308" t="str">
        <f t="shared" si="2"/>
        <v>1 TK 1 UA</v>
      </c>
    </row>
    <row r="79" spans="1:18" ht="15.75" x14ac:dyDescent="0.25">
      <c r="A79" s="283"/>
      <c r="B79" s="302" t="s">
        <v>376</v>
      </c>
      <c r="C79" s="303" t="s">
        <v>263</v>
      </c>
      <c r="D79" s="304" t="s">
        <v>518</v>
      </c>
      <c r="E79" s="305" t="s">
        <v>518</v>
      </c>
      <c r="F79" s="305" t="s">
        <v>518</v>
      </c>
      <c r="G79" s="305" t="s">
        <v>518</v>
      </c>
      <c r="H79" s="305" t="s">
        <v>518</v>
      </c>
      <c r="I79" s="305" t="s">
        <v>518</v>
      </c>
      <c r="J79" s="306">
        <v>30</v>
      </c>
      <c r="K79" s="305">
        <v>1</v>
      </c>
      <c r="L79" s="305" t="s">
        <v>518</v>
      </c>
      <c r="M79" s="305" t="s">
        <v>518</v>
      </c>
      <c r="N79" s="305" t="s">
        <v>518</v>
      </c>
      <c r="O79" s="305" t="s">
        <v>518</v>
      </c>
      <c r="P79" s="305" t="s">
        <v>518</v>
      </c>
      <c r="Q79" s="307">
        <v>116990</v>
      </c>
      <c r="R79" s="308" t="str">
        <f t="shared" si="2"/>
        <v>1 DC</v>
      </c>
    </row>
    <row r="80" spans="1:18" ht="15.75" x14ac:dyDescent="0.25">
      <c r="A80" s="283"/>
      <c r="B80" s="302" t="s">
        <v>411</v>
      </c>
      <c r="C80" s="303" t="s">
        <v>259</v>
      </c>
      <c r="D80" s="304" t="s">
        <v>518</v>
      </c>
      <c r="E80" s="306">
        <v>4</v>
      </c>
      <c r="F80" s="306" t="s">
        <v>518</v>
      </c>
      <c r="G80" s="305" t="s">
        <v>518</v>
      </c>
      <c r="H80" s="305" t="s">
        <v>518</v>
      </c>
      <c r="I80" s="306">
        <v>1</v>
      </c>
      <c r="J80" s="306">
        <v>27</v>
      </c>
      <c r="K80" s="305" t="s">
        <v>518</v>
      </c>
      <c r="L80" s="305" t="s">
        <v>518</v>
      </c>
      <c r="M80" s="305" t="s">
        <v>518</v>
      </c>
      <c r="N80" s="305" t="s">
        <v>518</v>
      </c>
      <c r="O80" s="305" t="s">
        <v>518</v>
      </c>
      <c r="P80" s="305" t="s">
        <v>518</v>
      </c>
      <c r="Q80" s="307">
        <v>171525</v>
      </c>
      <c r="R80" s="308" t="str">
        <f t="shared" si="2"/>
        <v>4 PC 1 ET</v>
      </c>
    </row>
    <row r="81" spans="1:18" ht="15.75" x14ac:dyDescent="0.25">
      <c r="A81" s="283"/>
      <c r="B81" s="302" t="s">
        <v>391</v>
      </c>
      <c r="C81" s="303" t="s">
        <v>263</v>
      </c>
      <c r="D81" s="304" t="s">
        <v>518</v>
      </c>
      <c r="E81" s="305" t="s">
        <v>518</v>
      </c>
      <c r="F81" s="305" t="s">
        <v>518</v>
      </c>
      <c r="G81" s="305" t="s">
        <v>518</v>
      </c>
      <c r="H81" s="305" t="s">
        <v>518</v>
      </c>
      <c r="I81" s="305" t="s">
        <v>518</v>
      </c>
      <c r="J81" s="306">
        <v>34</v>
      </c>
      <c r="K81" s="305">
        <v>1</v>
      </c>
      <c r="L81" s="305" t="s">
        <v>518</v>
      </c>
      <c r="M81" s="305" t="s">
        <v>518</v>
      </c>
      <c r="N81" s="305" t="s">
        <v>518</v>
      </c>
      <c r="O81" s="305" t="s">
        <v>518</v>
      </c>
      <c r="P81" s="305" t="s">
        <v>518</v>
      </c>
      <c r="Q81" s="307">
        <v>126220</v>
      </c>
      <c r="R81" s="308" t="str">
        <f t="shared" si="2"/>
        <v>1 DC</v>
      </c>
    </row>
    <row r="82" spans="1:18" ht="15.75" x14ac:dyDescent="0.25">
      <c r="A82" s="283"/>
      <c r="B82" s="302" t="s">
        <v>425</v>
      </c>
      <c r="C82" s="303" t="s">
        <v>259</v>
      </c>
      <c r="D82" s="304" t="s">
        <v>518</v>
      </c>
      <c r="E82" s="305">
        <v>15</v>
      </c>
      <c r="F82" s="305" t="s">
        <v>518</v>
      </c>
      <c r="G82" s="306" t="s">
        <v>518</v>
      </c>
      <c r="H82" s="305" t="s">
        <v>518</v>
      </c>
      <c r="I82" s="305" t="s">
        <v>518</v>
      </c>
      <c r="J82" s="306">
        <v>34</v>
      </c>
      <c r="K82" s="305" t="s">
        <v>518</v>
      </c>
      <c r="L82" s="305" t="s">
        <v>518</v>
      </c>
      <c r="M82" s="305" t="s">
        <v>518</v>
      </c>
      <c r="N82" s="305" t="s">
        <v>518</v>
      </c>
      <c r="O82" s="305" t="s">
        <v>518</v>
      </c>
      <c r="P82" s="305" t="s">
        <v>518</v>
      </c>
      <c r="Q82" s="307">
        <v>188710</v>
      </c>
      <c r="R82" s="308" t="str">
        <f t="shared" si="2"/>
        <v>15 PC</v>
      </c>
    </row>
    <row r="83" spans="1:18" ht="15.75" x14ac:dyDescent="0.25">
      <c r="A83" s="283"/>
      <c r="B83" s="302" t="s">
        <v>461</v>
      </c>
      <c r="C83" s="303" t="s">
        <v>458</v>
      </c>
      <c r="D83" s="304" t="s">
        <v>518</v>
      </c>
      <c r="E83" s="305" t="s">
        <v>518</v>
      </c>
      <c r="F83" s="305" t="s">
        <v>518</v>
      </c>
      <c r="G83" s="305" t="s">
        <v>518</v>
      </c>
      <c r="H83" s="305">
        <v>2</v>
      </c>
      <c r="I83" s="305" t="s">
        <v>518</v>
      </c>
      <c r="J83" s="306">
        <v>19</v>
      </c>
      <c r="K83" s="305" t="s">
        <v>518</v>
      </c>
      <c r="L83" s="306">
        <v>1</v>
      </c>
      <c r="M83" s="305" t="s">
        <v>518</v>
      </c>
      <c r="N83" s="305" t="s">
        <v>518</v>
      </c>
      <c r="O83" s="305" t="s">
        <v>518</v>
      </c>
      <c r="P83" s="305" t="s">
        <v>518</v>
      </c>
      <c r="Q83" s="307">
        <v>197150</v>
      </c>
      <c r="R83" s="308" t="str">
        <f t="shared" si="2"/>
        <v>2 NS 1 US</v>
      </c>
    </row>
    <row r="84" spans="1:18" ht="15.75" x14ac:dyDescent="0.25">
      <c r="A84" s="283"/>
      <c r="B84" s="302" t="s">
        <v>401</v>
      </c>
      <c r="C84" s="303" t="s">
        <v>263</v>
      </c>
      <c r="D84" s="304" t="s">
        <v>518</v>
      </c>
      <c r="E84" s="305" t="s">
        <v>518</v>
      </c>
      <c r="F84" s="305" t="s">
        <v>518</v>
      </c>
      <c r="G84" s="305" t="s">
        <v>518</v>
      </c>
      <c r="H84" s="305" t="s">
        <v>518</v>
      </c>
      <c r="I84" s="305">
        <v>2</v>
      </c>
      <c r="J84" s="306">
        <v>35</v>
      </c>
      <c r="K84" s="305" t="s">
        <v>518</v>
      </c>
      <c r="L84" s="306" t="s">
        <v>518</v>
      </c>
      <c r="M84" s="305" t="s">
        <v>518</v>
      </c>
      <c r="N84" s="305" t="s">
        <v>518</v>
      </c>
      <c r="O84" s="305" t="s">
        <v>518</v>
      </c>
      <c r="P84" s="305" t="s">
        <v>518</v>
      </c>
      <c r="Q84" s="307">
        <v>108735</v>
      </c>
      <c r="R84" s="308" t="str">
        <f t="shared" si="2"/>
        <v>2 ET</v>
      </c>
    </row>
    <row r="85" spans="1:18" ht="15.75" x14ac:dyDescent="0.25">
      <c r="A85" s="283"/>
      <c r="B85" s="302" t="s">
        <v>427</v>
      </c>
      <c r="C85" s="303" t="s">
        <v>259</v>
      </c>
      <c r="D85" s="304" t="s">
        <v>518</v>
      </c>
      <c r="E85" s="305">
        <v>30</v>
      </c>
      <c r="F85" s="305" t="s">
        <v>518</v>
      </c>
      <c r="G85" s="306" t="s">
        <v>518</v>
      </c>
      <c r="H85" s="305" t="s">
        <v>518</v>
      </c>
      <c r="I85" s="305" t="s">
        <v>518</v>
      </c>
      <c r="J85" s="306">
        <v>24</v>
      </c>
      <c r="K85" s="305" t="s">
        <v>518</v>
      </c>
      <c r="L85" s="305" t="s">
        <v>518</v>
      </c>
      <c r="M85" s="305">
        <v>1</v>
      </c>
      <c r="N85" s="305" t="s">
        <v>518</v>
      </c>
      <c r="O85" s="305" t="s">
        <v>518</v>
      </c>
      <c r="P85" s="305" t="s">
        <v>518</v>
      </c>
      <c r="Q85" s="307">
        <v>184120</v>
      </c>
      <c r="R85" s="308" t="str">
        <f t="shared" si="2"/>
        <v>30 PC 1 UA</v>
      </c>
    </row>
    <row r="86" spans="1:18" ht="15.75" x14ac:dyDescent="0.25">
      <c r="A86" s="283"/>
      <c r="B86" s="302" t="s">
        <v>365</v>
      </c>
      <c r="C86" s="303" t="s">
        <v>263</v>
      </c>
      <c r="D86" s="304" t="s">
        <v>518</v>
      </c>
      <c r="E86" s="305" t="s">
        <v>518</v>
      </c>
      <c r="F86" s="305" t="s">
        <v>518</v>
      </c>
      <c r="G86" s="305" t="s">
        <v>518</v>
      </c>
      <c r="H86" s="305" t="s">
        <v>518</v>
      </c>
      <c r="I86" s="305" t="s">
        <v>518</v>
      </c>
      <c r="J86" s="306">
        <v>23</v>
      </c>
      <c r="K86" s="305" t="s">
        <v>518</v>
      </c>
      <c r="L86" s="305" t="s">
        <v>518</v>
      </c>
      <c r="M86" s="305" t="s">
        <v>518</v>
      </c>
      <c r="N86" s="305">
        <v>1</v>
      </c>
      <c r="O86" s="305" t="s">
        <v>518</v>
      </c>
      <c r="P86" s="305" t="s">
        <v>518</v>
      </c>
      <c r="Q86" s="307">
        <v>108205</v>
      </c>
      <c r="R86" s="308" t="str">
        <f t="shared" si="2"/>
        <v>1 UB</v>
      </c>
    </row>
    <row r="87" spans="1:18" ht="15.75" x14ac:dyDescent="0.25">
      <c r="A87" s="283"/>
      <c r="B87" s="302" t="s">
        <v>283</v>
      </c>
      <c r="C87" s="303" t="s">
        <v>277</v>
      </c>
      <c r="D87" s="304" t="s">
        <v>518</v>
      </c>
      <c r="E87" s="305" t="s">
        <v>518</v>
      </c>
      <c r="F87" s="305" t="s">
        <v>518</v>
      </c>
      <c r="G87" s="305" t="s">
        <v>518</v>
      </c>
      <c r="H87" s="305" t="s">
        <v>518</v>
      </c>
      <c r="I87" s="305">
        <v>1</v>
      </c>
      <c r="J87" s="306">
        <v>12</v>
      </c>
      <c r="K87" s="305" t="s">
        <v>518</v>
      </c>
      <c r="L87" s="305" t="s">
        <v>518</v>
      </c>
      <c r="M87" s="305" t="s">
        <v>518</v>
      </c>
      <c r="N87" s="305" t="s">
        <v>518</v>
      </c>
      <c r="O87" s="305" t="s">
        <v>518</v>
      </c>
      <c r="P87" s="306">
        <v>1</v>
      </c>
      <c r="Q87" s="307">
        <v>56985</v>
      </c>
      <c r="R87" s="308" t="str">
        <f t="shared" si="2"/>
        <v>1 ET 1 UD</v>
      </c>
    </row>
    <row r="88" spans="1:18" ht="15.75" x14ac:dyDescent="0.25">
      <c r="A88" s="283"/>
      <c r="B88" s="302" t="s">
        <v>321</v>
      </c>
      <c r="C88" s="303" t="s">
        <v>317</v>
      </c>
      <c r="D88" s="304" t="s">
        <v>518</v>
      </c>
      <c r="E88" s="305" t="s">
        <v>518</v>
      </c>
      <c r="F88" s="305" t="s">
        <v>518</v>
      </c>
      <c r="G88" s="305" t="s">
        <v>518</v>
      </c>
      <c r="H88" s="305">
        <v>2</v>
      </c>
      <c r="I88" s="305" t="s">
        <v>518</v>
      </c>
      <c r="J88" s="306">
        <v>17</v>
      </c>
      <c r="K88" s="305" t="s">
        <v>518</v>
      </c>
      <c r="L88" s="305" t="s">
        <v>518</v>
      </c>
      <c r="M88" s="305" t="s">
        <v>518</v>
      </c>
      <c r="N88" s="305" t="s">
        <v>518</v>
      </c>
      <c r="O88" s="305" t="s">
        <v>518</v>
      </c>
      <c r="P88" s="305" t="s">
        <v>518</v>
      </c>
      <c r="Q88" s="307">
        <v>80535</v>
      </c>
      <c r="R88" s="308" t="str">
        <f t="shared" si="2"/>
        <v>2 NS</v>
      </c>
    </row>
    <row r="89" spans="1:18" ht="15.75" x14ac:dyDescent="0.25">
      <c r="A89" s="283"/>
      <c r="B89" s="302" t="s">
        <v>408</v>
      </c>
      <c r="C89" s="303" t="s">
        <v>259</v>
      </c>
      <c r="D89" s="304" t="s">
        <v>518</v>
      </c>
      <c r="E89" s="305" t="s">
        <v>518</v>
      </c>
      <c r="F89" s="305" t="s">
        <v>518</v>
      </c>
      <c r="G89" s="305">
        <v>2</v>
      </c>
      <c r="H89" s="305" t="s">
        <v>518</v>
      </c>
      <c r="I89" s="305" t="s">
        <v>518</v>
      </c>
      <c r="J89" s="306">
        <v>27</v>
      </c>
      <c r="K89" s="305" t="s">
        <v>518</v>
      </c>
      <c r="L89" s="305" t="s">
        <v>518</v>
      </c>
      <c r="M89" s="305" t="s">
        <v>518</v>
      </c>
      <c r="N89" s="305" t="s">
        <v>518</v>
      </c>
      <c r="O89" s="305" t="s">
        <v>518</v>
      </c>
      <c r="P89" s="305" t="s">
        <v>518</v>
      </c>
      <c r="Q89" s="307">
        <v>167025</v>
      </c>
      <c r="R89" s="308" t="str">
        <f t="shared" si="2"/>
        <v>2 TK</v>
      </c>
    </row>
    <row r="90" spans="1:18" ht="15.75" x14ac:dyDescent="0.25">
      <c r="A90" s="283"/>
      <c r="B90" s="302" t="s">
        <v>297</v>
      </c>
      <c r="C90" s="303" t="s">
        <v>277</v>
      </c>
      <c r="D90" s="304" t="s">
        <v>518</v>
      </c>
      <c r="E90" s="305" t="s">
        <v>518</v>
      </c>
      <c r="F90" s="305" t="s">
        <v>518</v>
      </c>
      <c r="G90" s="305" t="s">
        <v>518</v>
      </c>
      <c r="H90" s="305" t="s">
        <v>518</v>
      </c>
      <c r="I90" s="305" t="s">
        <v>518</v>
      </c>
      <c r="J90" s="306">
        <v>15</v>
      </c>
      <c r="K90" s="305" t="s">
        <v>518</v>
      </c>
      <c r="L90" s="305" t="s">
        <v>518</v>
      </c>
      <c r="M90" s="305" t="s">
        <v>518</v>
      </c>
      <c r="N90" s="305" t="s">
        <v>518</v>
      </c>
      <c r="O90" s="305" t="s">
        <v>518</v>
      </c>
      <c r="P90" s="305">
        <v>2</v>
      </c>
      <c r="Q90" s="307">
        <v>74175</v>
      </c>
      <c r="R90" s="308" t="str">
        <f t="shared" si="2"/>
        <v>2 UD</v>
      </c>
    </row>
    <row r="91" spans="1:18" ht="15.75" x14ac:dyDescent="0.25">
      <c r="A91" s="283"/>
      <c r="B91" s="302" t="s">
        <v>380</v>
      </c>
      <c r="C91" s="303" t="s">
        <v>263</v>
      </c>
      <c r="D91" s="304" t="s">
        <v>518</v>
      </c>
      <c r="E91" s="305" t="s">
        <v>518</v>
      </c>
      <c r="F91" s="305" t="s">
        <v>518</v>
      </c>
      <c r="G91" s="305" t="s">
        <v>518</v>
      </c>
      <c r="H91" s="305" t="s">
        <v>518</v>
      </c>
      <c r="I91" s="305" t="s">
        <v>518</v>
      </c>
      <c r="J91" s="306">
        <v>18</v>
      </c>
      <c r="K91" s="305" t="s">
        <v>518</v>
      </c>
      <c r="L91" s="305" t="s">
        <v>518</v>
      </c>
      <c r="M91" s="305" t="s">
        <v>518</v>
      </c>
      <c r="N91" s="305">
        <v>2</v>
      </c>
      <c r="O91" s="305" t="s">
        <v>518</v>
      </c>
      <c r="P91" s="305" t="s">
        <v>518</v>
      </c>
      <c r="Q91" s="307">
        <v>118710</v>
      </c>
      <c r="R91" s="308" t="str">
        <f t="shared" si="2"/>
        <v>2 UB</v>
      </c>
    </row>
    <row r="92" spans="1:18" ht="15.75" x14ac:dyDescent="0.25">
      <c r="A92" s="283"/>
      <c r="B92" s="302" t="s">
        <v>303</v>
      </c>
      <c r="C92" s="303" t="s">
        <v>277</v>
      </c>
      <c r="D92" s="304" t="s">
        <v>518</v>
      </c>
      <c r="E92" s="305" t="s">
        <v>518</v>
      </c>
      <c r="F92" s="305" t="s">
        <v>518</v>
      </c>
      <c r="G92" s="305" t="s">
        <v>518</v>
      </c>
      <c r="H92" s="305" t="s">
        <v>518</v>
      </c>
      <c r="I92" s="305" t="s">
        <v>518</v>
      </c>
      <c r="J92" s="306">
        <v>15</v>
      </c>
      <c r="K92" s="305" t="s">
        <v>518</v>
      </c>
      <c r="L92" s="305" t="s">
        <v>518</v>
      </c>
      <c r="M92" s="305" t="s">
        <v>518</v>
      </c>
      <c r="N92" s="305" t="s">
        <v>518</v>
      </c>
      <c r="O92" s="306">
        <v>2</v>
      </c>
      <c r="P92" s="305" t="s">
        <v>518</v>
      </c>
      <c r="Q92" s="307">
        <v>71075</v>
      </c>
      <c r="R92" s="308" t="str">
        <f t="shared" si="2"/>
        <v>2 UC</v>
      </c>
    </row>
    <row r="93" spans="1:18" ht="15.75" x14ac:dyDescent="0.25">
      <c r="A93" s="283"/>
      <c r="B93" s="302" t="s">
        <v>459</v>
      </c>
      <c r="C93" s="303" t="s">
        <v>458</v>
      </c>
      <c r="D93" s="304" t="s">
        <v>518</v>
      </c>
      <c r="E93" s="305" t="s">
        <v>518</v>
      </c>
      <c r="F93" s="305" t="s">
        <v>518</v>
      </c>
      <c r="G93" s="305" t="s">
        <v>518</v>
      </c>
      <c r="H93" s="305" t="s">
        <v>518</v>
      </c>
      <c r="I93" s="305" t="s">
        <v>518</v>
      </c>
      <c r="J93" s="306">
        <v>27</v>
      </c>
      <c r="K93" s="305" t="s">
        <v>518</v>
      </c>
      <c r="L93" s="305">
        <v>2</v>
      </c>
      <c r="M93" s="305" t="s">
        <v>518</v>
      </c>
      <c r="N93" s="305" t="s">
        <v>518</v>
      </c>
      <c r="O93" s="306" t="s">
        <v>518</v>
      </c>
      <c r="P93" s="305" t="s">
        <v>518</v>
      </c>
      <c r="Q93" s="307">
        <v>194900</v>
      </c>
      <c r="R93" s="308" t="str">
        <f t="shared" si="2"/>
        <v>2 US</v>
      </c>
    </row>
    <row r="94" spans="1:18" ht="15.75" x14ac:dyDescent="0.25">
      <c r="A94" s="283"/>
      <c r="B94" s="316" t="s">
        <v>478</v>
      </c>
      <c r="C94" s="317" t="s">
        <v>458</v>
      </c>
      <c r="D94" s="318" t="s">
        <v>518</v>
      </c>
      <c r="E94" s="319" t="s">
        <v>518</v>
      </c>
      <c r="F94" s="319" t="s">
        <v>518</v>
      </c>
      <c r="G94" s="319" t="s">
        <v>518</v>
      </c>
      <c r="H94" s="319" t="s">
        <v>518</v>
      </c>
      <c r="I94" s="319" t="s">
        <v>518</v>
      </c>
      <c r="J94" s="320">
        <v>100</v>
      </c>
      <c r="K94" s="319" t="s">
        <v>518</v>
      </c>
      <c r="L94" s="319" t="s">
        <v>518</v>
      </c>
      <c r="M94" s="319" t="s">
        <v>518</v>
      </c>
      <c r="N94" s="319" t="s">
        <v>518</v>
      </c>
      <c r="O94" s="320" t="s">
        <v>518</v>
      </c>
      <c r="P94" s="319" t="s">
        <v>518</v>
      </c>
      <c r="Q94" s="321">
        <v>204085</v>
      </c>
      <c r="R94" s="308" t="str">
        <f t="shared" si="2"/>
        <v/>
      </c>
    </row>
    <row r="95" spans="1:18" ht="15.75" x14ac:dyDescent="0.25">
      <c r="A95" s="283"/>
      <c r="B95" s="302" t="s">
        <v>474</v>
      </c>
      <c r="C95" s="303" t="s">
        <v>458</v>
      </c>
      <c r="D95" s="322">
        <v>120</v>
      </c>
      <c r="E95" s="305" t="s">
        <v>518</v>
      </c>
      <c r="F95" s="305" t="s">
        <v>518</v>
      </c>
      <c r="G95" s="305" t="s">
        <v>518</v>
      </c>
      <c r="H95" s="305" t="s">
        <v>518</v>
      </c>
      <c r="I95" s="305" t="s">
        <v>518</v>
      </c>
      <c r="J95" s="306">
        <v>38</v>
      </c>
      <c r="K95" s="305" t="s">
        <v>518</v>
      </c>
      <c r="L95" s="305" t="s">
        <v>518</v>
      </c>
      <c r="M95" s="305" t="s">
        <v>518</v>
      </c>
      <c r="N95" s="305" t="s">
        <v>518</v>
      </c>
      <c r="O95" s="305" t="s">
        <v>518</v>
      </c>
      <c r="P95" s="305" t="s">
        <v>518</v>
      </c>
      <c r="Q95" s="307">
        <v>203020</v>
      </c>
      <c r="R95" s="308" t="str">
        <f t="shared" si="2"/>
        <v>120 TO</v>
      </c>
    </row>
    <row r="96" spans="1:18" ht="15.75" x14ac:dyDescent="0.25">
      <c r="A96" s="283"/>
      <c r="B96" s="302" t="s">
        <v>399</v>
      </c>
      <c r="C96" s="303" t="s">
        <v>263</v>
      </c>
      <c r="D96" s="322">
        <v>75</v>
      </c>
      <c r="E96" s="305" t="s">
        <v>518</v>
      </c>
      <c r="F96" s="305" t="s">
        <v>518</v>
      </c>
      <c r="G96" s="305" t="s">
        <v>518</v>
      </c>
      <c r="H96" s="305" t="s">
        <v>518</v>
      </c>
      <c r="I96" s="305" t="s">
        <v>518</v>
      </c>
      <c r="J96" s="306">
        <v>32</v>
      </c>
      <c r="K96" s="305">
        <v>1</v>
      </c>
      <c r="L96" s="305" t="s">
        <v>518</v>
      </c>
      <c r="M96" s="305" t="s">
        <v>518</v>
      </c>
      <c r="N96" s="305" t="s">
        <v>518</v>
      </c>
      <c r="O96" s="305" t="s">
        <v>518</v>
      </c>
      <c r="P96" s="305" t="s">
        <v>518</v>
      </c>
      <c r="Q96" s="307">
        <v>122065</v>
      </c>
      <c r="R96" s="308" t="str">
        <f t="shared" si="2"/>
        <v>75 TO 1 DC</v>
      </c>
    </row>
    <row r="97" spans="1:18" ht="15.75" x14ac:dyDescent="0.25">
      <c r="A97" s="283"/>
      <c r="B97" s="302" t="s">
        <v>357</v>
      </c>
      <c r="C97" s="303" t="s">
        <v>317</v>
      </c>
      <c r="D97" s="322" t="s">
        <v>518</v>
      </c>
      <c r="E97" s="305" t="s">
        <v>518</v>
      </c>
      <c r="F97" s="305">
        <v>2</v>
      </c>
      <c r="G97" s="305" t="s">
        <v>518</v>
      </c>
      <c r="H97" s="305">
        <v>4</v>
      </c>
      <c r="I97" s="305" t="s">
        <v>518</v>
      </c>
      <c r="J97" s="306">
        <v>35</v>
      </c>
      <c r="K97" s="305" t="s">
        <v>518</v>
      </c>
      <c r="L97" s="305" t="s">
        <v>518</v>
      </c>
      <c r="M97" s="305" t="s">
        <v>518</v>
      </c>
      <c r="N97" s="305" t="s">
        <v>518</v>
      </c>
      <c r="O97" s="305" t="s">
        <v>518</v>
      </c>
      <c r="P97" s="305" t="s">
        <v>518</v>
      </c>
      <c r="Q97" s="307">
        <v>97360</v>
      </c>
      <c r="R97" s="308" t="str">
        <f t="shared" si="2"/>
        <v>2 BP 4 NS</v>
      </c>
    </row>
    <row r="98" spans="1:18" ht="15.75" x14ac:dyDescent="0.25">
      <c r="A98" s="283"/>
      <c r="B98" s="302" t="s">
        <v>383</v>
      </c>
      <c r="C98" s="303" t="s">
        <v>263</v>
      </c>
      <c r="D98" s="322" t="s">
        <v>518</v>
      </c>
      <c r="E98" s="305" t="s">
        <v>518</v>
      </c>
      <c r="F98" s="305" t="s">
        <v>518</v>
      </c>
      <c r="G98" s="305" t="s">
        <v>518</v>
      </c>
      <c r="H98" s="305">
        <v>3</v>
      </c>
      <c r="I98" s="305" t="s">
        <v>518</v>
      </c>
      <c r="J98" s="306">
        <v>30</v>
      </c>
      <c r="K98" s="305" t="s">
        <v>518</v>
      </c>
      <c r="L98" s="305" t="s">
        <v>518</v>
      </c>
      <c r="M98" s="305" t="s">
        <v>518</v>
      </c>
      <c r="N98" s="305" t="s">
        <v>518</v>
      </c>
      <c r="O98" s="305" t="s">
        <v>518</v>
      </c>
      <c r="P98" s="305" t="s">
        <v>518</v>
      </c>
      <c r="Q98" s="307">
        <v>106320</v>
      </c>
      <c r="R98" s="308" t="str">
        <f t="shared" si="2"/>
        <v>3 NS</v>
      </c>
    </row>
    <row r="99" spans="1:18" ht="15.75" x14ac:dyDescent="0.25">
      <c r="A99" s="283"/>
      <c r="B99" s="302" t="s">
        <v>306</v>
      </c>
      <c r="C99" s="303" t="s">
        <v>277</v>
      </c>
      <c r="D99" s="304" t="s">
        <v>518</v>
      </c>
      <c r="E99" s="305" t="s">
        <v>518</v>
      </c>
      <c r="F99" s="305" t="s">
        <v>518</v>
      </c>
      <c r="G99" s="306">
        <v>4</v>
      </c>
      <c r="H99" s="305" t="s">
        <v>518</v>
      </c>
      <c r="I99" s="305" t="s">
        <v>518</v>
      </c>
      <c r="J99" s="306">
        <v>24</v>
      </c>
      <c r="K99" s="305" t="s">
        <v>518</v>
      </c>
      <c r="L99" s="306" t="s">
        <v>518</v>
      </c>
      <c r="M99" s="305" t="s">
        <v>518</v>
      </c>
      <c r="N99" s="305" t="s">
        <v>518</v>
      </c>
      <c r="O99" s="305" t="s">
        <v>518</v>
      </c>
      <c r="P99" s="305" t="s">
        <v>518</v>
      </c>
      <c r="Q99" s="307">
        <v>70620</v>
      </c>
      <c r="R99" s="308" t="str">
        <f t="shared" si="2"/>
        <v>4 TK</v>
      </c>
    </row>
    <row r="100" spans="1:18" ht="15.75" x14ac:dyDescent="0.25">
      <c r="A100" s="283"/>
      <c r="B100" s="302" t="s">
        <v>327</v>
      </c>
      <c r="C100" s="303" t="s">
        <v>317</v>
      </c>
      <c r="D100" s="304" t="s">
        <v>518</v>
      </c>
      <c r="E100" s="305" t="s">
        <v>518</v>
      </c>
      <c r="F100" s="305" t="s">
        <v>518</v>
      </c>
      <c r="G100" s="306" t="s">
        <v>518</v>
      </c>
      <c r="H100" s="305" t="s">
        <v>518</v>
      </c>
      <c r="I100" s="305" t="s">
        <v>518</v>
      </c>
      <c r="J100" s="306">
        <v>0</v>
      </c>
      <c r="K100" s="305" t="s">
        <v>518</v>
      </c>
      <c r="L100" s="306" t="s">
        <v>518</v>
      </c>
      <c r="M100" s="305" t="s">
        <v>518</v>
      </c>
      <c r="N100" s="305" t="s">
        <v>518</v>
      </c>
      <c r="O100" s="305" t="s">
        <v>518</v>
      </c>
      <c r="P100" s="305" t="s">
        <v>518</v>
      </c>
      <c r="Q100" s="307">
        <v>0</v>
      </c>
      <c r="R100" s="308" t="str">
        <f t="shared" si="2"/>
        <v/>
      </c>
    </row>
    <row r="101" spans="1:18" ht="15.75" x14ac:dyDescent="0.25">
      <c r="A101" s="283"/>
      <c r="B101" s="302" t="s">
        <v>300</v>
      </c>
      <c r="C101" s="303" t="s">
        <v>277</v>
      </c>
      <c r="D101" s="304" t="s">
        <v>518</v>
      </c>
      <c r="E101" s="305" t="s">
        <v>518</v>
      </c>
      <c r="F101" s="305" t="s">
        <v>518</v>
      </c>
      <c r="G101" s="306" t="s">
        <v>518</v>
      </c>
      <c r="H101" s="305" t="s">
        <v>518</v>
      </c>
      <c r="I101" s="305" t="s">
        <v>518</v>
      </c>
      <c r="J101" s="306">
        <v>0</v>
      </c>
      <c r="K101" s="305" t="s">
        <v>518</v>
      </c>
      <c r="L101" s="306" t="s">
        <v>518</v>
      </c>
      <c r="M101" s="305" t="s">
        <v>518</v>
      </c>
      <c r="N101" s="305" t="s">
        <v>518</v>
      </c>
      <c r="O101" s="305" t="s">
        <v>518</v>
      </c>
      <c r="P101" s="305" t="s">
        <v>518</v>
      </c>
      <c r="Q101" s="307">
        <v>0</v>
      </c>
      <c r="R101" s="308" t="str">
        <f t="shared" si="2"/>
        <v/>
      </c>
    </row>
    <row r="102" spans="1:18" ht="15.75" x14ac:dyDescent="0.25">
      <c r="A102" s="283"/>
      <c r="B102" s="302" t="s">
        <v>369</v>
      </c>
      <c r="C102" s="303" t="s">
        <v>263</v>
      </c>
      <c r="D102" s="304" t="s">
        <v>518</v>
      </c>
      <c r="E102" s="305" t="s">
        <v>518</v>
      </c>
      <c r="F102" s="305" t="s">
        <v>518</v>
      </c>
      <c r="G102" s="306" t="s">
        <v>518</v>
      </c>
      <c r="H102" s="305" t="s">
        <v>518</v>
      </c>
      <c r="I102" s="305" t="s">
        <v>518</v>
      </c>
      <c r="J102" s="306">
        <v>0</v>
      </c>
      <c r="K102" s="305" t="s">
        <v>518</v>
      </c>
      <c r="L102" s="306" t="s">
        <v>518</v>
      </c>
      <c r="M102" s="305" t="s">
        <v>518</v>
      </c>
      <c r="N102" s="305" t="s">
        <v>518</v>
      </c>
      <c r="O102" s="305" t="s">
        <v>518</v>
      </c>
      <c r="P102" s="305" t="s">
        <v>518</v>
      </c>
      <c r="Q102" s="307">
        <v>0</v>
      </c>
      <c r="R102" s="308" t="str">
        <f t="shared" si="2"/>
        <v/>
      </c>
    </row>
    <row r="103" spans="1:18" ht="15.75" x14ac:dyDescent="0.25">
      <c r="A103" s="283"/>
      <c r="B103" s="302" t="s">
        <v>488</v>
      </c>
      <c r="C103" s="303" t="s">
        <v>458</v>
      </c>
      <c r="D103" s="310">
        <v>175</v>
      </c>
      <c r="E103" s="305" t="s">
        <v>518</v>
      </c>
      <c r="F103" s="305" t="s">
        <v>518</v>
      </c>
      <c r="G103" s="305" t="s">
        <v>518</v>
      </c>
      <c r="H103" s="305" t="s">
        <v>518</v>
      </c>
      <c r="I103" s="305" t="s">
        <v>518</v>
      </c>
      <c r="J103" s="306">
        <v>45</v>
      </c>
      <c r="K103" s="305" t="s">
        <v>518</v>
      </c>
      <c r="L103" s="305" t="s">
        <v>518</v>
      </c>
      <c r="M103" s="305" t="s">
        <v>518</v>
      </c>
      <c r="N103" s="305" t="s">
        <v>518</v>
      </c>
      <c r="O103" s="305" t="s">
        <v>518</v>
      </c>
      <c r="P103" s="305" t="s">
        <v>518</v>
      </c>
      <c r="Q103" s="307">
        <v>209130</v>
      </c>
      <c r="R103" s="308" t="str">
        <f t="shared" si="2"/>
        <v>175 TO</v>
      </c>
    </row>
    <row r="104" spans="1:18" ht="15.75" x14ac:dyDescent="0.25">
      <c r="A104" s="283"/>
      <c r="B104" s="302" t="s">
        <v>529</v>
      </c>
      <c r="C104" s="303" t="s">
        <v>277</v>
      </c>
      <c r="D104" s="310">
        <v>75</v>
      </c>
      <c r="E104" s="305" t="s">
        <v>518</v>
      </c>
      <c r="F104" s="305">
        <v>1</v>
      </c>
      <c r="G104" s="305" t="s">
        <v>518</v>
      </c>
      <c r="H104" s="305" t="s">
        <v>518</v>
      </c>
      <c r="I104" s="305" t="s">
        <v>518</v>
      </c>
      <c r="J104" s="306">
        <v>26</v>
      </c>
      <c r="K104" s="305" t="s">
        <v>518</v>
      </c>
      <c r="L104" s="305" t="s">
        <v>518</v>
      </c>
      <c r="M104" s="305" t="s">
        <v>518</v>
      </c>
      <c r="N104" s="305" t="s">
        <v>518</v>
      </c>
      <c r="O104" s="305" t="s">
        <v>518</v>
      </c>
      <c r="P104" s="305" t="s">
        <v>518</v>
      </c>
      <c r="Q104" s="307">
        <v>81220</v>
      </c>
      <c r="R104" s="308" t="str">
        <f t="shared" si="2"/>
        <v>75 TO 1 BP</v>
      </c>
    </row>
    <row r="105" spans="1:18" ht="15.75" x14ac:dyDescent="0.25">
      <c r="A105" s="283"/>
      <c r="B105" s="302" t="s">
        <v>448</v>
      </c>
      <c r="C105" s="303" t="s">
        <v>259</v>
      </c>
      <c r="D105" s="310">
        <v>150</v>
      </c>
      <c r="E105" s="305">
        <v>30</v>
      </c>
      <c r="F105" s="305" t="s">
        <v>518</v>
      </c>
      <c r="G105" s="305" t="s">
        <v>518</v>
      </c>
      <c r="H105" s="305" t="s">
        <v>518</v>
      </c>
      <c r="I105" s="305" t="s">
        <v>518</v>
      </c>
      <c r="J105" s="306">
        <v>45</v>
      </c>
      <c r="K105" s="305" t="s">
        <v>518</v>
      </c>
      <c r="L105" s="305" t="s">
        <v>518</v>
      </c>
      <c r="M105" s="305" t="s">
        <v>518</v>
      </c>
      <c r="N105" s="305" t="s">
        <v>518</v>
      </c>
      <c r="O105" s="305" t="s">
        <v>518</v>
      </c>
      <c r="P105" s="305" t="s">
        <v>518</v>
      </c>
      <c r="Q105" s="307">
        <v>193325</v>
      </c>
      <c r="R105" s="308" t="str">
        <f t="shared" si="2"/>
        <v>150 TO 30 PC</v>
      </c>
    </row>
    <row r="106" spans="1:18" ht="15.75" x14ac:dyDescent="0.25">
      <c r="A106" s="311"/>
      <c r="B106" s="302" t="s">
        <v>325</v>
      </c>
      <c r="C106" s="303" t="s">
        <v>317</v>
      </c>
      <c r="D106" s="304" t="s">
        <v>518</v>
      </c>
      <c r="E106" s="305" t="s">
        <v>518</v>
      </c>
      <c r="F106" s="305" t="s">
        <v>518</v>
      </c>
      <c r="G106" s="305" t="s">
        <v>518</v>
      </c>
      <c r="H106" s="305" t="s">
        <v>518</v>
      </c>
      <c r="I106" s="305" t="s">
        <v>518</v>
      </c>
      <c r="J106" s="306">
        <v>20</v>
      </c>
      <c r="K106" s="305" t="s">
        <v>518</v>
      </c>
      <c r="L106" s="305" t="s">
        <v>518</v>
      </c>
      <c r="M106" s="305" t="s">
        <v>518</v>
      </c>
      <c r="N106" s="305" t="s">
        <v>518</v>
      </c>
      <c r="O106" s="306">
        <v>1</v>
      </c>
      <c r="P106" s="305" t="s">
        <v>518</v>
      </c>
      <c r="Q106" s="307">
        <v>89745</v>
      </c>
      <c r="R106" s="308" t="str">
        <f t="shared" si="2"/>
        <v>1 UC</v>
      </c>
    </row>
    <row r="107" spans="1:18" ht="15.75" x14ac:dyDescent="0.25">
      <c r="A107" s="311"/>
      <c r="B107" s="302" t="s">
        <v>1963</v>
      </c>
      <c r="C107" s="303" t="s">
        <v>259</v>
      </c>
      <c r="D107" s="304" t="s">
        <v>518</v>
      </c>
      <c r="E107" s="305" t="s">
        <v>518</v>
      </c>
      <c r="F107" s="305">
        <v>3</v>
      </c>
      <c r="G107" s="305" t="s">
        <v>518</v>
      </c>
      <c r="H107" s="305" t="s">
        <v>518</v>
      </c>
      <c r="I107" s="305" t="s">
        <v>518</v>
      </c>
      <c r="J107" s="306">
        <v>50</v>
      </c>
      <c r="K107" s="305" t="s">
        <v>518</v>
      </c>
      <c r="L107" s="305" t="s">
        <v>518</v>
      </c>
      <c r="M107" s="305" t="s">
        <v>518</v>
      </c>
      <c r="N107" s="305" t="s">
        <v>518</v>
      </c>
      <c r="O107" s="306" t="s">
        <v>518</v>
      </c>
      <c r="P107" s="305" t="s">
        <v>518</v>
      </c>
      <c r="Q107" s="307">
        <v>194085</v>
      </c>
      <c r="R107" s="308" t="str">
        <f t="shared" si="2"/>
        <v>3 BP</v>
      </c>
    </row>
    <row r="108" spans="1:18" ht="15.75" x14ac:dyDescent="0.25">
      <c r="A108" s="283"/>
      <c r="B108" s="302" t="s">
        <v>426</v>
      </c>
      <c r="C108" s="303" t="s">
        <v>259</v>
      </c>
      <c r="D108" s="304" t="s">
        <v>518</v>
      </c>
      <c r="E108" s="305" t="s">
        <v>518</v>
      </c>
      <c r="F108" s="305" t="s">
        <v>518</v>
      </c>
      <c r="G108" s="305" t="s">
        <v>518</v>
      </c>
      <c r="H108" s="305" t="s">
        <v>518</v>
      </c>
      <c r="I108" s="305" t="s">
        <v>518</v>
      </c>
      <c r="J108" s="306">
        <v>33</v>
      </c>
      <c r="K108" s="305" t="s">
        <v>518</v>
      </c>
      <c r="L108" s="305" t="s">
        <v>518</v>
      </c>
      <c r="M108" s="305">
        <v>1</v>
      </c>
      <c r="N108" s="305" t="s">
        <v>518</v>
      </c>
      <c r="O108" s="305" t="s">
        <v>518</v>
      </c>
      <c r="P108" s="305" t="s">
        <v>518</v>
      </c>
      <c r="Q108" s="307">
        <v>182955</v>
      </c>
      <c r="R108" s="308" t="str">
        <f t="shared" si="2"/>
        <v>1 UA</v>
      </c>
    </row>
    <row r="109" spans="1:18" ht="15.75" x14ac:dyDescent="0.25">
      <c r="A109" s="283"/>
      <c r="B109" s="302" t="s">
        <v>352</v>
      </c>
      <c r="C109" s="303" t="s">
        <v>317</v>
      </c>
      <c r="D109" s="304">
        <v>125</v>
      </c>
      <c r="E109" s="305" t="s">
        <v>518</v>
      </c>
      <c r="F109" s="305" t="s">
        <v>518</v>
      </c>
      <c r="G109" s="305">
        <v>4</v>
      </c>
      <c r="H109" s="305" t="s">
        <v>518</v>
      </c>
      <c r="I109" s="305" t="s">
        <v>518</v>
      </c>
      <c r="J109" s="306">
        <v>33</v>
      </c>
      <c r="K109" s="305" t="s">
        <v>518</v>
      </c>
      <c r="L109" s="305" t="s">
        <v>518</v>
      </c>
      <c r="M109" s="305" t="s">
        <v>518</v>
      </c>
      <c r="N109" s="305" t="s">
        <v>518</v>
      </c>
      <c r="O109" s="305" t="s">
        <v>518</v>
      </c>
      <c r="P109" s="305" t="s">
        <v>518</v>
      </c>
      <c r="Q109" s="307">
        <v>97175</v>
      </c>
      <c r="R109" s="308" t="str">
        <f t="shared" si="2"/>
        <v>125 TO 4 TK</v>
      </c>
    </row>
    <row r="110" spans="1:18" ht="15.75" x14ac:dyDescent="0.25">
      <c r="A110" s="283"/>
      <c r="B110" s="302" t="s">
        <v>339</v>
      </c>
      <c r="C110" s="303" t="s">
        <v>317</v>
      </c>
      <c r="D110" s="304" t="s">
        <v>518</v>
      </c>
      <c r="E110" s="305" t="s">
        <v>518</v>
      </c>
      <c r="F110" s="305" t="s">
        <v>518</v>
      </c>
      <c r="G110" s="305" t="s">
        <v>518</v>
      </c>
      <c r="H110" s="305" t="s">
        <v>518</v>
      </c>
      <c r="I110" s="306">
        <v>1</v>
      </c>
      <c r="J110" s="306">
        <v>28</v>
      </c>
      <c r="K110" s="305" t="s">
        <v>518</v>
      </c>
      <c r="L110" s="305" t="s">
        <v>518</v>
      </c>
      <c r="M110" s="305" t="s">
        <v>518</v>
      </c>
      <c r="N110" s="305" t="s">
        <v>518</v>
      </c>
      <c r="O110" s="305" t="s">
        <v>518</v>
      </c>
      <c r="P110" s="305" t="s">
        <v>518</v>
      </c>
      <c r="Q110" s="307">
        <v>94150</v>
      </c>
      <c r="R110" s="308" t="str">
        <f t="shared" si="2"/>
        <v>1 ET</v>
      </c>
    </row>
    <row r="111" spans="1:18" ht="15.75" x14ac:dyDescent="0.25">
      <c r="A111" s="283"/>
      <c r="B111" s="302" t="s">
        <v>451</v>
      </c>
      <c r="C111" s="303" t="s">
        <v>259</v>
      </c>
      <c r="D111" s="304">
        <v>150</v>
      </c>
      <c r="E111" s="305" t="s">
        <v>518</v>
      </c>
      <c r="F111" s="305" t="s">
        <v>518</v>
      </c>
      <c r="G111" s="305" t="s">
        <v>518</v>
      </c>
      <c r="H111" s="305" t="s">
        <v>518</v>
      </c>
      <c r="I111" s="305" t="s">
        <v>518</v>
      </c>
      <c r="J111" s="306">
        <v>47</v>
      </c>
      <c r="K111" s="305" t="s">
        <v>518</v>
      </c>
      <c r="L111" s="305" t="s">
        <v>518</v>
      </c>
      <c r="M111" s="305" t="s">
        <v>518</v>
      </c>
      <c r="N111" s="305" t="s">
        <v>518</v>
      </c>
      <c r="O111" s="305" t="s">
        <v>518</v>
      </c>
      <c r="P111" s="305" t="s">
        <v>518</v>
      </c>
      <c r="Q111" s="307">
        <v>191330</v>
      </c>
      <c r="R111" s="308" t="str">
        <f t="shared" si="2"/>
        <v>150 TO</v>
      </c>
    </row>
    <row r="112" spans="1:18" ht="15.75" x14ac:dyDescent="0.25">
      <c r="A112" s="283"/>
      <c r="B112" s="302" t="s">
        <v>484</v>
      </c>
      <c r="C112" s="303" t="s">
        <v>458</v>
      </c>
      <c r="D112" s="304" t="s">
        <v>518</v>
      </c>
      <c r="E112" s="305" t="s">
        <v>518</v>
      </c>
      <c r="F112" s="305">
        <v>2</v>
      </c>
      <c r="G112" s="305">
        <v>5</v>
      </c>
      <c r="H112" s="305" t="s">
        <v>518</v>
      </c>
      <c r="I112" s="305" t="s">
        <v>518</v>
      </c>
      <c r="J112" s="306">
        <v>47</v>
      </c>
      <c r="K112" s="305" t="s">
        <v>518</v>
      </c>
      <c r="L112" s="305" t="s">
        <v>518</v>
      </c>
      <c r="M112" s="305" t="s">
        <v>518</v>
      </c>
      <c r="N112" s="305" t="s">
        <v>518</v>
      </c>
      <c r="O112" s="305" t="s">
        <v>518</v>
      </c>
      <c r="P112" s="305" t="s">
        <v>518</v>
      </c>
      <c r="Q112" s="307">
        <v>194860</v>
      </c>
      <c r="R112" s="308" t="str">
        <f t="shared" si="2"/>
        <v>2 BP 5 TK</v>
      </c>
    </row>
    <row r="113" spans="1:18" ht="15.75" x14ac:dyDescent="0.25">
      <c r="A113" s="283"/>
      <c r="B113" s="302" t="s">
        <v>286</v>
      </c>
      <c r="C113" s="303" t="s">
        <v>277</v>
      </c>
      <c r="D113" s="304" t="s">
        <v>518</v>
      </c>
      <c r="E113" s="305" t="s">
        <v>518</v>
      </c>
      <c r="F113" s="305">
        <v>1</v>
      </c>
      <c r="G113" s="305">
        <v>1</v>
      </c>
      <c r="H113" s="305">
        <v>1</v>
      </c>
      <c r="I113" s="305" t="s">
        <v>518</v>
      </c>
      <c r="J113" s="306">
        <v>16</v>
      </c>
      <c r="K113" s="305" t="s">
        <v>518</v>
      </c>
      <c r="L113" s="305" t="s">
        <v>518</v>
      </c>
      <c r="M113" s="305" t="s">
        <v>518</v>
      </c>
      <c r="N113" s="305" t="s">
        <v>518</v>
      </c>
      <c r="O113" s="305" t="s">
        <v>518</v>
      </c>
      <c r="P113" s="305" t="s">
        <v>518</v>
      </c>
      <c r="Q113" s="307">
        <v>65850</v>
      </c>
      <c r="R113" s="308" t="str">
        <f t="shared" si="2"/>
        <v>1 BP 1 TK 1 NS</v>
      </c>
    </row>
    <row r="114" spans="1:18" ht="15.75" x14ac:dyDescent="0.25">
      <c r="A114" s="283"/>
      <c r="B114" s="302" t="s">
        <v>397</v>
      </c>
      <c r="C114" s="303" t="s">
        <v>263</v>
      </c>
      <c r="D114" s="304" t="s">
        <v>518</v>
      </c>
      <c r="E114" s="305" t="s">
        <v>518</v>
      </c>
      <c r="F114" s="305" t="s">
        <v>518</v>
      </c>
      <c r="G114" s="305">
        <v>3</v>
      </c>
      <c r="H114" s="305" t="s">
        <v>518</v>
      </c>
      <c r="I114" s="305" t="s">
        <v>518</v>
      </c>
      <c r="J114" s="306">
        <v>42</v>
      </c>
      <c r="K114" s="305" t="s">
        <v>518</v>
      </c>
      <c r="L114" s="305" t="s">
        <v>518</v>
      </c>
      <c r="M114" s="305" t="s">
        <v>518</v>
      </c>
      <c r="N114" s="305" t="s">
        <v>518</v>
      </c>
      <c r="O114" s="305" t="s">
        <v>518</v>
      </c>
      <c r="P114" s="305" t="s">
        <v>518</v>
      </c>
      <c r="Q114" s="307">
        <v>107950</v>
      </c>
      <c r="R114" s="308" t="str">
        <f t="shared" si="2"/>
        <v>3 TK</v>
      </c>
    </row>
    <row r="115" spans="1:18" ht="15.75" x14ac:dyDescent="0.25">
      <c r="A115" s="283"/>
      <c r="B115" s="302" t="s">
        <v>466</v>
      </c>
      <c r="C115" s="303" t="s">
        <v>458</v>
      </c>
      <c r="D115" s="304" t="s">
        <v>518</v>
      </c>
      <c r="E115" s="305" t="s">
        <v>518</v>
      </c>
      <c r="F115" s="305" t="s">
        <v>518</v>
      </c>
      <c r="G115" s="306">
        <v>2</v>
      </c>
      <c r="H115" s="305" t="s">
        <v>518</v>
      </c>
      <c r="I115" s="305" t="s">
        <v>518</v>
      </c>
      <c r="J115" s="306">
        <v>31</v>
      </c>
      <c r="K115" s="305" t="s">
        <v>518</v>
      </c>
      <c r="L115" s="306">
        <v>1</v>
      </c>
      <c r="M115" s="305" t="s">
        <v>518</v>
      </c>
      <c r="N115" s="305" t="s">
        <v>518</v>
      </c>
      <c r="O115" s="305" t="s">
        <v>518</v>
      </c>
      <c r="P115" s="305" t="s">
        <v>518</v>
      </c>
      <c r="Q115" s="307">
        <v>199890</v>
      </c>
      <c r="R115" s="308" t="str">
        <f t="shared" si="2"/>
        <v>2 TK 1 US</v>
      </c>
    </row>
    <row r="116" spans="1:18" ht="15.75" x14ac:dyDescent="0.25">
      <c r="A116" s="283"/>
      <c r="B116" s="302" t="s">
        <v>477</v>
      </c>
      <c r="C116" s="303" t="s">
        <v>458</v>
      </c>
      <c r="D116" s="304">
        <v>150</v>
      </c>
      <c r="E116" s="305" t="s">
        <v>518</v>
      </c>
      <c r="F116" s="305" t="s">
        <v>518</v>
      </c>
      <c r="G116" s="305" t="s">
        <v>518</v>
      </c>
      <c r="H116" s="305" t="s">
        <v>518</v>
      </c>
      <c r="I116" s="305" t="s">
        <v>518</v>
      </c>
      <c r="J116" s="309">
        <v>40</v>
      </c>
      <c r="K116" s="305" t="s">
        <v>518</v>
      </c>
      <c r="L116" s="305" t="s">
        <v>518</v>
      </c>
      <c r="M116" s="305" t="s">
        <v>518</v>
      </c>
      <c r="N116" s="305" t="s">
        <v>518</v>
      </c>
      <c r="O116" s="305" t="s">
        <v>518</v>
      </c>
      <c r="P116" s="306" t="s">
        <v>518</v>
      </c>
      <c r="Q116" s="307">
        <v>203875</v>
      </c>
      <c r="R116" s="308" t="str">
        <f t="shared" si="2"/>
        <v>150 TO</v>
      </c>
    </row>
    <row r="117" spans="1:18" ht="15.75" x14ac:dyDescent="0.25">
      <c r="A117" s="283"/>
      <c r="B117" s="302" t="s">
        <v>322</v>
      </c>
      <c r="C117" s="303" t="s">
        <v>317</v>
      </c>
      <c r="D117" s="304" t="s">
        <v>518</v>
      </c>
      <c r="E117" s="305" t="s">
        <v>518</v>
      </c>
      <c r="F117" s="305" t="s">
        <v>518</v>
      </c>
      <c r="G117" s="305" t="s">
        <v>518</v>
      </c>
      <c r="H117" s="305">
        <v>2</v>
      </c>
      <c r="I117" s="305" t="s">
        <v>518</v>
      </c>
      <c r="J117" s="309">
        <v>20</v>
      </c>
      <c r="K117" s="305" t="s">
        <v>518</v>
      </c>
      <c r="L117" s="305" t="s">
        <v>518</v>
      </c>
      <c r="M117" s="305" t="s">
        <v>518</v>
      </c>
      <c r="N117" s="305" t="s">
        <v>518</v>
      </c>
      <c r="O117" s="305" t="s">
        <v>518</v>
      </c>
      <c r="P117" s="306" t="s">
        <v>518</v>
      </c>
      <c r="Q117" s="307">
        <v>83985</v>
      </c>
      <c r="R117" s="308" t="str">
        <f t="shared" si="2"/>
        <v>2 NS</v>
      </c>
    </row>
    <row r="118" spans="1:18" ht="15.75" x14ac:dyDescent="0.25">
      <c r="A118" s="283"/>
      <c r="B118" s="302" t="s">
        <v>429</v>
      </c>
      <c r="C118" s="303" t="s">
        <v>259</v>
      </c>
      <c r="D118" s="304" t="s">
        <v>518</v>
      </c>
      <c r="E118" s="305" t="s">
        <v>518</v>
      </c>
      <c r="F118" s="305" t="s">
        <v>518</v>
      </c>
      <c r="G118" s="306">
        <v>2</v>
      </c>
      <c r="H118" s="305" t="s">
        <v>518</v>
      </c>
      <c r="I118" s="305" t="s">
        <v>518</v>
      </c>
      <c r="J118" s="306">
        <v>39</v>
      </c>
      <c r="K118" s="305" t="s">
        <v>518</v>
      </c>
      <c r="L118" s="306" t="s">
        <v>518</v>
      </c>
      <c r="M118" s="305" t="s">
        <v>518</v>
      </c>
      <c r="N118" s="305" t="s">
        <v>518</v>
      </c>
      <c r="O118" s="305" t="s">
        <v>518</v>
      </c>
      <c r="P118" s="305" t="s">
        <v>518</v>
      </c>
      <c r="Q118" s="307">
        <v>180015</v>
      </c>
      <c r="R118" s="308" t="str">
        <f t="shared" si="2"/>
        <v>2 TK</v>
      </c>
    </row>
    <row r="119" spans="1:18" ht="15.75" x14ac:dyDescent="0.25">
      <c r="A119" s="283"/>
      <c r="B119" s="302" t="s">
        <v>442</v>
      </c>
      <c r="C119" s="303" t="s">
        <v>259</v>
      </c>
      <c r="D119" s="304" t="s">
        <v>518</v>
      </c>
      <c r="E119" s="305" t="s">
        <v>518</v>
      </c>
      <c r="F119" s="305" t="s">
        <v>518</v>
      </c>
      <c r="G119" s="305" t="s">
        <v>518</v>
      </c>
      <c r="H119" s="305" t="s">
        <v>518</v>
      </c>
      <c r="I119" s="305" t="s">
        <v>518</v>
      </c>
      <c r="J119" s="306">
        <v>37</v>
      </c>
      <c r="K119" s="305" t="s">
        <v>518</v>
      </c>
      <c r="L119" s="306">
        <v>1</v>
      </c>
      <c r="M119" s="305" t="s">
        <v>518</v>
      </c>
      <c r="N119" s="305" t="s">
        <v>518</v>
      </c>
      <c r="O119" s="305" t="s">
        <v>518</v>
      </c>
      <c r="P119" s="305" t="s">
        <v>518</v>
      </c>
      <c r="Q119" s="307">
        <v>192120</v>
      </c>
      <c r="R119" s="308" t="str">
        <f t="shared" si="2"/>
        <v>1 US</v>
      </c>
    </row>
    <row r="120" spans="1:18" ht="15.75" x14ac:dyDescent="0.25">
      <c r="A120" s="283"/>
      <c r="B120" s="302" t="s">
        <v>486</v>
      </c>
      <c r="C120" s="303" t="s">
        <v>458</v>
      </c>
      <c r="D120" s="304" t="s">
        <v>518</v>
      </c>
      <c r="E120" s="305" t="s">
        <v>518</v>
      </c>
      <c r="F120" s="305" t="s">
        <v>518</v>
      </c>
      <c r="G120" s="305" t="s">
        <v>518</v>
      </c>
      <c r="H120" s="305">
        <v>6</v>
      </c>
      <c r="I120" s="305" t="s">
        <v>518</v>
      </c>
      <c r="J120" s="306">
        <v>53</v>
      </c>
      <c r="K120" s="305" t="s">
        <v>518</v>
      </c>
      <c r="L120" s="306" t="s">
        <v>518</v>
      </c>
      <c r="M120" s="305" t="s">
        <v>518</v>
      </c>
      <c r="N120" s="305" t="s">
        <v>518</v>
      </c>
      <c r="O120" s="305" t="s">
        <v>518</v>
      </c>
      <c r="P120" s="305" t="s">
        <v>518</v>
      </c>
      <c r="Q120" s="307">
        <v>211435</v>
      </c>
      <c r="R120" s="308" t="str">
        <f t="shared" si="2"/>
        <v>6 NS</v>
      </c>
    </row>
    <row r="121" spans="1:18" ht="15.75" x14ac:dyDescent="0.25">
      <c r="A121" s="311"/>
      <c r="B121" s="302" t="s">
        <v>1964</v>
      </c>
      <c r="C121" s="303" t="s">
        <v>458</v>
      </c>
      <c r="D121" s="304" t="s">
        <v>518</v>
      </c>
      <c r="E121" s="305" t="s">
        <v>518</v>
      </c>
      <c r="F121" s="305">
        <v>4</v>
      </c>
      <c r="G121" s="305" t="s">
        <v>518</v>
      </c>
      <c r="H121" s="305" t="s">
        <v>518</v>
      </c>
      <c r="I121" s="305" t="s">
        <v>518</v>
      </c>
      <c r="J121" s="306">
        <v>74</v>
      </c>
      <c r="K121" s="305" t="s">
        <v>518</v>
      </c>
      <c r="L121" s="306" t="s">
        <v>518</v>
      </c>
      <c r="M121" s="305" t="s">
        <v>518</v>
      </c>
      <c r="N121" s="305" t="s">
        <v>518</v>
      </c>
      <c r="O121" s="305" t="s">
        <v>518</v>
      </c>
      <c r="P121" s="305" t="s">
        <v>518</v>
      </c>
      <c r="Q121" s="307">
        <v>214155</v>
      </c>
      <c r="R121" s="308" t="str">
        <f t="shared" si="2"/>
        <v>4 BP</v>
      </c>
    </row>
    <row r="122" spans="1:18" ht="15.75" x14ac:dyDescent="0.25">
      <c r="A122" s="283"/>
      <c r="B122" s="302" t="s">
        <v>360</v>
      </c>
      <c r="C122" s="303" t="s">
        <v>263</v>
      </c>
      <c r="D122" s="304" t="s">
        <v>518</v>
      </c>
      <c r="E122" s="305" t="s">
        <v>518</v>
      </c>
      <c r="F122" s="305" t="s">
        <v>518</v>
      </c>
      <c r="G122" s="306">
        <v>1</v>
      </c>
      <c r="H122" s="305" t="s">
        <v>518</v>
      </c>
      <c r="I122" s="305" t="s">
        <v>518</v>
      </c>
      <c r="J122" s="306">
        <v>9</v>
      </c>
      <c r="K122" s="305" t="s">
        <v>518</v>
      </c>
      <c r="L122" s="305" t="s">
        <v>518</v>
      </c>
      <c r="M122" s="305" t="s">
        <v>518</v>
      </c>
      <c r="N122" s="306">
        <v>1</v>
      </c>
      <c r="O122" s="305" t="s">
        <v>518</v>
      </c>
      <c r="P122" s="305" t="s">
        <v>518</v>
      </c>
      <c r="Q122" s="307">
        <v>109365</v>
      </c>
      <c r="R122" s="308" t="str">
        <f t="shared" si="2"/>
        <v>1 TK 1 UB</v>
      </c>
    </row>
    <row r="123" spans="1:18" ht="15.75" x14ac:dyDescent="0.25">
      <c r="A123" s="283"/>
      <c r="B123" s="302" t="s">
        <v>476</v>
      </c>
      <c r="C123" s="303" t="s">
        <v>458</v>
      </c>
      <c r="D123" s="304">
        <v>150</v>
      </c>
      <c r="E123" s="305" t="s">
        <v>518</v>
      </c>
      <c r="F123" s="305" t="s">
        <v>518</v>
      </c>
      <c r="G123" s="306" t="s">
        <v>518</v>
      </c>
      <c r="H123" s="305" t="s">
        <v>518</v>
      </c>
      <c r="I123" s="305" t="s">
        <v>518</v>
      </c>
      <c r="J123" s="306">
        <v>50</v>
      </c>
      <c r="K123" s="305">
        <v>2</v>
      </c>
      <c r="L123" s="306" t="s">
        <v>518</v>
      </c>
      <c r="M123" s="305" t="s">
        <v>518</v>
      </c>
      <c r="N123" s="305" t="s">
        <v>518</v>
      </c>
      <c r="O123" s="305" t="s">
        <v>518</v>
      </c>
      <c r="P123" s="305" t="s">
        <v>518</v>
      </c>
      <c r="Q123" s="307">
        <v>204210</v>
      </c>
      <c r="R123" s="308" t="str">
        <f t="shared" si="2"/>
        <v>150 TO 2 DC</v>
      </c>
    </row>
    <row r="124" spans="1:18" ht="15.75" x14ac:dyDescent="0.25">
      <c r="A124" s="283"/>
      <c r="B124" s="302" t="s">
        <v>400</v>
      </c>
      <c r="C124" s="303" t="s">
        <v>263</v>
      </c>
      <c r="D124" s="304">
        <v>120</v>
      </c>
      <c r="E124" s="305" t="s">
        <v>518</v>
      </c>
      <c r="F124" s="305" t="s">
        <v>518</v>
      </c>
      <c r="G124" s="306" t="s">
        <v>518</v>
      </c>
      <c r="H124" s="305" t="s">
        <v>518</v>
      </c>
      <c r="I124" s="305" t="s">
        <v>518</v>
      </c>
      <c r="J124" s="306">
        <v>35</v>
      </c>
      <c r="K124" s="305" t="s">
        <v>518</v>
      </c>
      <c r="L124" s="306" t="s">
        <v>518</v>
      </c>
      <c r="M124" s="305" t="s">
        <v>518</v>
      </c>
      <c r="N124" s="305" t="s">
        <v>518</v>
      </c>
      <c r="O124" s="305" t="s">
        <v>518</v>
      </c>
      <c r="P124" s="305" t="s">
        <v>518</v>
      </c>
      <c r="Q124" s="307">
        <v>109330</v>
      </c>
      <c r="R124" s="308" t="str">
        <f t="shared" si="2"/>
        <v>120 TO</v>
      </c>
    </row>
    <row r="125" spans="1:18" ht="15.75" x14ac:dyDescent="0.25">
      <c r="A125" s="283"/>
      <c r="B125" s="302" t="s">
        <v>375</v>
      </c>
      <c r="C125" s="303" t="s">
        <v>263</v>
      </c>
      <c r="D125" s="304" t="s">
        <v>518</v>
      </c>
      <c r="E125" s="305" t="s">
        <v>518</v>
      </c>
      <c r="F125" s="305" t="s">
        <v>518</v>
      </c>
      <c r="G125" s="305">
        <v>2</v>
      </c>
      <c r="H125" s="305" t="s">
        <v>518</v>
      </c>
      <c r="I125" s="305" t="s">
        <v>518</v>
      </c>
      <c r="J125" s="306">
        <v>19</v>
      </c>
      <c r="K125" s="305" t="s">
        <v>518</v>
      </c>
      <c r="L125" s="305" t="s">
        <v>518</v>
      </c>
      <c r="M125" s="305" t="s">
        <v>518</v>
      </c>
      <c r="N125" s="306">
        <v>1</v>
      </c>
      <c r="O125" s="305" t="s">
        <v>518</v>
      </c>
      <c r="P125" s="305" t="s">
        <v>518</v>
      </c>
      <c r="Q125" s="307">
        <v>116860</v>
      </c>
      <c r="R125" s="308" t="str">
        <f t="shared" si="2"/>
        <v>2 TK 1 UB</v>
      </c>
    </row>
    <row r="126" spans="1:18" ht="15.75" x14ac:dyDescent="0.25">
      <c r="A126" s="283"/>
      <c r="B126" s="302" t="s">
        <v>465</v>
      </c>
      <c r="C126" s="303" t="s">
        <v>458</v>
      </c>
      <c r="D126" s="304" t="s">
        <v>518</v>
      </c>
      <c r="E126" s="305" t="s">
        <v>518</v>
      </c>
      <c r="F126" s="305" t="s">
        <v>518</v>
      </c>
      <c r="G126" s="305">
        <v>5</v>
      </c>
      <c r="H126" s="305" t="s">
        <v>518</v>
      </c>
      <c r="I126" s="305" t="s">
        <v>518</v>
      </c>
      <c r="J126" s="306">
        <v>57</v>
      </c>
      <c r="K126" s="305" t="s">
        <v>518</v>
      </c>
      <c r="L126" s="305" t="s">
        <v>518</v>
      </c>
      <c r="M126" s="305" t="s">
        <v>518</v>
      </c>
      <c r="N126" s="305" t="s">
        <v>518</v>
      </c>
      <c r="O126" s="305" t="s">
        <v>518</v>
      </c>
      <c r="P126" s="305" t="s">
        <v>518</v>
      </c>
      <c r="Q126" s="307">
        <v>196805</v>
      </c>
      <c r="R126" s="308" t="str">
        <f t="shared" si="2"/>
        <v>5 TK</v>
      </c>
    </row>
    <row r="127" spans="1:18" ht="15.75" x14ac:dyDescent="0.25">
      <c r="A127" s="283"/>
      <c r="B127" s="302" t="s">
        <v>343</v>
      </c>
      <c r="C127" s="303" t="s">
        <v>317</v>
      </c>
      <c r="D127" s="304" t="s">
        <v>518</v>
      </c>
      <c r="E127" s="305" t="s">
        <v>518</v>
      </c>
      <c r="F127" s="305" t="s">
        <v>518</v>
      </c>
      <c r="G127" s="305" t="s">
        <v>518</v>
      </c>
      <c r="H127" s="305" t="s">
        <v>518</v>
      </c>
      <c r="I127" s="305">
        <v>1</v>
      </c>
      <c r="J127" s="306">
        <v>30</v>
      </c>
      <c r="K127" s="305" t="s">
        <v>518</v>
      </c>
      <c r="L127" s="305" t="s">
        <v>518</v>
      </c>
      <c r="M127" s="305" t="s">
        <v>518</v>
      </c>
      <c r="N127" s="305" t="s">
        <v>518</v>
      </c>
      <c r="O127" s="305" t="s">
        <v>518</v>
      </c>
      <c r="P127" s="305" t="s">
        <v>518</v>
      </c>
      <c r="Q127" s="307">
        <v>94595</v>
      </c>
      <c r="R127" s="308" t="str">
        <f t="shared" si="2"/>
        <v>1 ET</v>
      </c>
    </row>
    <row r="128" spans="1:18" ht="15.75" x14ac:dyDescent="0.25">
      <c r="A128" s="311"/>
      <c r="B128" s="302" t="s">
        <v>1966</v>
      </c>
      <c r="C128" s="303" t="s">
        <v>263</v>
      </c>
      <c r="D128" s="304" t="s">
        <v>518</v>
      </c>
      <c r="E128" s="305" t="s">
        <v>518</v>
      </c>
      <c r="F128" s="305">
        <v>1</v>
      </c>
      <c r="G128" s="305" t="s">
        <v>518</v>
      </c>
      <c r="H128" s="305">
        <v>2</v>
      </c>
      <c r="I128" s="305" t="s">
        <v>518</v>
      </c>
      <c r="J128" s="306">
        <v>37</v>
      </c>
      <c r="K128" s="305" t="s">
        <v>518</v>
      </c>
      <c r="L128" s="305" t="s">
        <v>518</v>
      </c>
      <c r="M128" s="305" t="s">
        <v>518</v>
      </c>
      <c r="N128" s="305" t="s">
        <v>518</v>
      </c>
      <c r="O128" s="305" t="s">
        <v>518</v>
      </c>
      <c r="P128" s="305" t="s">
        <v>518</v>
      </c>
      <c r="Q128" s="307">
        <v>113730</v>
      </c>
      <c r="R128" s="308" t="str">
        <f t="shared" si="2"/>
        <v>1 BP 2 NS</v>
      </c>
    </row>
    <row r="129" spans="1:18" ht="15.75" x14ac:dyDescent="0.25">
      <c r="A129" s="283"/>
      <c r="B129" s="302" t="s">
        <v>421</v>
      </c>
      <c r="C129" s="303" t="s">
        <v>259</v>
      </c>
      <c r="D129" s="304" t="s">
        <v>518</v>
      </c>
      <c r="E129" s="305" t="s">
        <v>518</v>
      </c>
      <c r="F129" s="305" t="s">
        <v>518</v>
      </c>
      <c r="G129" s="305">
        <v>2</v>
      </c>
      <c r="H129" s="305">
        <v>3</v>
      </c>
      <c r="I129" s="305" t="s">
        <v>518</v>
      </c>
      <c r="J129" s="306">
        <v>20</v>
      </c>
      <c r="K129" s="305" t="s">
        <v>518</v>
      </c>
      <c r="L129" s="305" t="s">
        <v>518</v>
      </c>
      <c r="M129" s="305" t="s">
        <v>518</v>
      </c>
      <c r="N129" s="305" t="s">
        <v>518</v>
      </c>
      <c r="O129" s="305" t="s">
        <v>518</v>
      </c>
      <c r="P129" s="305" t="s">
        <v>518</v>
      </c>
      <c r="Q129" s="307">
        <v>182095</v>
      </c>
      <c r="R129" s="308" t="str">
        <f t="shared" si="2"/>
        <v>2 TK 3 NS</v>
      </c>
    </row>
    <row r="130" spans="1:18" ht="15.75" x14ac:dyDescent="0.25">
      <c r="A130" s="283"/>
      <c r="B130" s="302" t="s">
        <v>323</v>
      </c>
      <c r="C130" s="303" t="s">
        <v>317</v>
      </c>
      <c r="D130" s="304" t="s">
        <v>518</v>
      </c>
      <c r="E130" s="305" t="s">
        <v>518</v>
      </c>
      <c r="F130" s="305" t="s">
        <v>518</v>
      </c>
      <c r="G130" s="305">
        <v>2</v>
      </c>
      <c r="H130" s="305">
        <v>2</v>
      </c>
      <c r="I130" s="305" t="s">
        <v>518</v>
      </c>
      <c r="J130" s="306">
        <v>12</v>
      </c>
      <c r="K130" s="305" t="s">
        <v>518</v>
      </c>
      <c r="L130" s="305" t="s">
        <v>518</v>
      </c>
      <c r="M130" s="305" t="s">
        <v>518</v>
      </c>
      <c r="N130" s="309" t="s">
        <v>518</v>
      </c>
      <c r="O130" s="309" t="s">
        <v>518</v>
      </c>
      <c r="P130" s="305" t="s">
        <v>518</v>
      </c>
      <c r="Q130" s="307">
        <v>87615</v>
      </c>
      <c r="R130" s="308" t="str">
        <f t="shared" si="2"/>
        <v>2 TK 2 NS</v>
      </c>
    </row>
    <row r="131" spans="1:18" ht="15.75" x14ac:dyDescent="0.25">
      <c r="A131" s="283"/>
      <c r="B131" s="302" t="s">
        <v>457</v>
      </c>
      <c r="C131" s="303" t="s">
        <v>458</v>
      </c>
      <c r="D131" s="304" t="s">
        <v>518</v>
      </c>
      <c r="E131" s="305" t="s">
        <v>518</v>
      </c>
      <c r="F131" s="305" t="s">
        <v>518</v>
      </c>
      <c r="G131" s="305" t="s">
        <v>518</v>
      </c>
      <c r="H131" s="305">
        <v>2</v>
      </c>
      <c r="I131" s="305" t="s">
        <v>518</v>
      </c>
      <c r="J131" s="306">
        <v>18</v>
      </c>
      <c r="K131" s="305" t="s">
        <v>518</v>
      </c>
      <c r="L131" s="306">
        <v>1</v>
      </c>
      <c r="M131" s="305" t="s">
        <v>518</v>
      </c>
      <c r="N131" s="305" t="s">
        <v>518</v>
      </c>
      <c r="O131" s="305" t="s">
        <v>518</v>
      </c>
      <c r="P131" s="305" t="s">
        <v>518</v>
      </c>
      <c r="Q131" s="307">
        <v>193450</v>
      </c>
      <c r="R131" s="308" t="str">
        <f t="shared" si="2"/>
        <v>2 NS 1 US</v>
      </c>
    </row>
    <row r="132" spans="1:18" ht="15.75" x14ac:dyDescent="0.25">
      <c r="A132" s="311"/>
      <c r="B132" s="302" t="s">
        <v>1967</v>
      </c>
      <c r="C132" s="303" t="s">
        <v>458</v>
      </c>
      <c r="D132" s="304" t="s">
        <v>518</v>
      </c>
      <c r="E132" s="305" t="s">
        <v>518</v>
      </c>
      <c r="F132" s="305">
        <v>4</v>
      </c>
      <c r="G132" s="305" t="s">
        <v>518</v>
      </c>
      <c r="H132" s="305" t="s">
        <v>518</v>
      </c>
      <c r="I132" s="305" t="s">
        <v>518</v>
      </c>
      <c r="J132" s="306">
        <v>59</v>
      </c>
      <c r="K132" s="305" t="s">
        <v>518</v>
      </c>
      <c r="L132" s="306" t="s">
        <v>518</v>
      </c>
      <c r="M132" s="305" t="s">
        <v>518</v>
      </c>
      <c r="N132" s="305" t="s">
        <v>518</v>
      </c>
      <c r="O132" s="305" t="s">
        <v>518</v>
      </c>
      <c r="P132" s="305" t="s">
        <v>518</v>
      </c>
      <c r="Q132" s="307">
        <v>202410</v>
      </c>
      <c r="R132" s="308" t="str">
        <f t="shared" si="2"/>
        <v>4 BP</v>
      </c>
    </row>
    <row r="133" spans="1:18" ht="15.75" customHeight="1" x14ac:dyDescent="0.25">
      <c r="A133" s="283"/>
      <c r="B133" s="302" t="s">
        <v>362</v>
      </c>
      <c r="C133" s="303" t="s">
        <v>263</v>
      </c>
      <c r="D133" s="304" t="s">
        <v>518</v>
      </c>
      <c r="E133" s="305" t="s">
        <v>518</v>
      </c>
      <c r="F133" s="305" t="s">
        <v>518</v>
      </c>
      <c r="G133" s="305" t="s">
        <v>518</v>
      </c>
      <c r="H133" s="305" t="s">
        <v>518</v>
      </c>
      <c r="I133" s="305" t="s">
        <v>518</v>
      </c>
      <c r="J133" s="306">
        <v>19</v>
      </c>
      <c r="K133" s="305" t="s">
        <v>518</v>
      </c>
      <c r="L133" s="305" t="s">
        <v>518</v>
      </c>
      <c r="M133" s="305" t="s">
        <v>518</v>
      </c>
      <c r="N133" s="306">
        <v>1</v>
      </c>
      <c r="O133" s="305" t="s">
        <v>518</v>
      </c>
      <c r="P133" s="305" t="s">
        <v>518</v>
      </c>
      <c r="Q133" s="307">
        <v>106560</v>
      </c>
      <c r="R133" s="308" t="str">
        <f t="shared" si="2"/>
        <v>1 UB</v>
      </c>
    </row>
    <row r="134" spans="1:18" ht="15.75" x14ac:dyDescent="0.25">
      <c r="A134" s="283"/>
      <c r="B134" s="302" t="s">
        <v>406</v>
      </c>
      <c r="C134" s="303" t="s">
        <v>263</v>
      </c>
      <c r="D134" s="304">
        <v>150</v>
      </c>
      <c r="E134" s="305" t="s">
        <v>518</v>
      </c>
      <c r="F134" s="305" t="s">
        <v>518</v>
      </c>
      <c r="G134" s="305" t="s">
        <v>518</v>
      </c>
      <c r="H134" s="305">
        <v>4</v>
      </c>
      <c r="I134" s="305" t="s">
        <v>518</v>
      </c>
      <c r="J134" s="306">
        <v>36</v>
      </c>
      <c r="K134" s="305" t="s">
        <v>518</v>
      </c>
      <c r="L134" s="305" t="s">
        <v>518</v>
      </c>
      <c r="M134" s="305" t="s">
        <v>518</v>
      </c>
      <c r="N134" s="306" t="s">
        <v>518</v>
      </c>
      <c r="O134" s="305" t="s">
        <v>518</v>
      </c>
      <c r="P134" s="305" t="s">
        <v>518</v>
      </c>
      <c r="Q134" s="307">
        <v>109215</v>
      </c>
      <c r="R134" s="308" t="str">
        <f t="shared" si="2"/>
        <v>150 TO 4 NS</v>
      </c>
    </row>
    <row r="135" spans="1:18" ht="15.75" x14ac:dyDescent="0.25">
      <c r="A135" s="283"/>
      <c r="B135" s="302" t="s">
        <v>329</v>
      </c>
      <c r="C135" s="303" t="s">
        <v>317</v>
      </c>
      <c r="D135" s="304" t="s">
        <v>518</v>
      </c>
      <c r="E135" s="305" t="s">
        <v>518</v>
      </c>
      <c r="F135" s="305" t="s">
        <v>518</v>
      </c>
      <c r="G135" s="306">
        <v>2</v>
      </c>
      <c r="H135" s="305" t="s">
        <v>518</v>
      </c>
      <c r="I135" s="305" t="s">
        <v>518</v>
      </c>
      <c r="J135" s="306">
        <v>14</v>
      </c>
      <c r="K135" s="305" t="s">
        <v>518</v>
      </c>
      <c r="L135" s="305" t="s">
        <v>518</v>
      </c>
      <c r="M135" s="305" t="s">
        <v>518</v>
      </c>
      <c r="N135" s="306">
        <v>1</v>
      </c>
      <c r="O135" s="305" t="s">
        <v>518</v>
      </c>
      <c r="P135" s="305" t="s">
        <v>518</v>
      </c>
      <c r="Q135" s="307">
        <v>90935</v>
      </c>
      <c r="R135" s="308" t="str">
        <f t="shared" si="2"/>
        <v>2 TK 1 UB</v>
      </c>
    </row>
    <row r="136" spans="1:18" ht="15.75" x14ac:dyDescent="0.25">
      <c r="A136" s="283"/>
      <c r="B136" s="302" t="s">
        <v>423</v>
      </c>
      <c r="C136" s="303" t="s">
        <v>259</v>
      </c>
      <c r="D136" s="304" t="s">
        <v>518</v>
      </c>
      <c r="E136" s="305" t="s">
        <v>518</v>
      </c>
      <c r="F136" s="305" t="s">
        <v>518</v>
      </c>
      <c r="G136" s="305" t="s">
        <v>518</v>
      </c>
      <c r="H136" s="305" t="s">
        <v>518</v>
      </c>
      <c r="I136" s="306">
        <v>1</v>
      </c>
      <c r="J136" s="306">
        <v>32</v>
      </c>
      <c r="K136" s="305" t="s">
        <v>518</v>
      </c>
      <c r="L136" s="305" t="s">
        <v>518</v>
      </c>
      <c r="M136" s="305" t="s">
        <v>518</v>
      </c>
      <c r="N136" s="305" t="s">
        <v>518</v>
      </c>
      <c r="O136" s="305" t="s">
        <v>518</v>
      </c>
      <c r="P136" s="305" t="s">
        <v>518</v>
      </c>
      <c r="Q136" s="307">
        <v>190030</v>
      </c>
      <c r="R136" s="308" t="str">
        <f t="shared" si="2"/>
        <v>1 ET</v>
      </c>
    </row>
    <row r="137" spans="1:18" ht="15.75" x14ac:dyDescent="0.25">
      <c r="A137" s="283"/>
      <c r="B137" s="302" t="s">
        <v>413</v>
      </c>
      <c r="C137" s="303" t="s">
        <v>259</v>
      </c>
      <c r="D137" s="304" t="s">
        <v>518</v>
      </c>
      <c r="E137" s="305" t="s">
        <v>518</v>
      </c>
      <c r="F137" s="305" t="s">
        <v>518</v>
      </c>
      <c r="G137" s="305" t="s">
        <v>518</v>
      </c>
      <c r="H137" s="305">
        <v>2</v>
      </c>
      <c r="I137" s="305" t="s">
        <v>518</v>
      </c>
      <c r="J137" s="306">
        <v>23</v>
      </c>
      <c r="K137" s="305" t="s">
        <v>518</v>
      </c>
      <c r="L137" s="305" t="s">
        <v>518</v>
      </c>
      <c r="M137" s="306">
        <v>1</v>
      </c>
      <c r="N137" s="305" t="s">
        <v>518</v>
      </c>
      <c r="O137" s="305" t="s">
        <v>518</v>
      </c>
      <c r="P137" s="305" t="s">
        <v>518</v>
      </c>
      <c r="Q137" s="307">
        <v>174925</v>
      </c>
      <c r="R137" s="308" t="str">
        <f t="shared" si="2"/>
        <v>2 NS 1 UA</v>
      </c>
    </row>
    <row r="138" spans="1:18" ht="15.75" x14ac:dyDescent="0.25">
      <c r="A138" s="283"/>
      <c r="B138" s="302" t="s">
        <v>522</v>
      </c>
      <c r="C138" s="303" t="s">
        <v>317</v>
      </c>
      <c r="D138" s="304">
        <v>100</v>
      </c>
      <c r="E138" s="305" t="s">
        <v>518</v>
      </c>
      <c r="F138" s="305">
        <v>1</v>
      </c>
      <c r="G138" s="305" t="s">
        <v>518</v>
      </c>
      <c r="H138" s="305" t="s">
        <v>518</v>
      </c>
      <c r="I138" s="305" t="s">
        <v>518</v>
      </c>
      <c r="J138" s="306">
        <v>44</v>
      </c>
      <c r="K138" s="305" t="s">
        <v>518</v>
      </c>
      <c r="L138" s="305" t="s">
        <v>518</v>
      </c>
      <c r="M138" s="306" t="s">
        <v>518</v>
      </c>
      <c r="N138" s="305" t="s">
        <v>518</v>
      </c>
      <c r="O138" s="305" t="s">
        <v>518</v>
      </c>
      <c r="P138" s="305" t="s">
        <v>518</v>
      </c>
      <c r="Q138" s="307">
        <v>99055</v>
      </c>
      <c r="R138" s="308" t="str">
        <f t="shared" si="2"/>
        <v>100 TO 1 BP</v>
      </c>
    </row>
    <row r="139" spans="1:18" ht="15.75" x14ac:dyDescent="0.25">
      <c r="A139" s="283"/>
      <c r="B139" s="302" t="s">
        <v>361</v>
      </c>
      <c r="C139" s="303" t="s">
        <v>263</v>
      </c>
      <c r="D139" s="304" t="s">
        <v>518</v>
      </c>
      <c r="E139" s="305" t="s">
        <v>518</v>
      </c>
      <c r="F139" s="305" t="s">
        <v>518</v>
      </c>
      <c r="G139" s="309" t="s">
        <v>518</v>
      </c>
      <c r="H139" s="306">
        <v>1</v>
      </c>
      <c r="I139" s="306">
        <v>1</v>
      </c>
      <c r="J139" s="306">
        <v>12</v>
      </c>
      <c r="K139" s="305" t="s">
        <v>518</v>
      </c>
      <c r="L139" s="305" t="s">
        <v>518</v>
      </c>
      <c r="M139" s="305" t="s">
        <v>518</v>
      </c>
      <c r="N139" s="305" t="s">
        <v>518</v>
      </c>
      <c r="O139" s="305" t="s">
        <v>518</v>
      </c>
      <c r="P139" s="305" t="s">
        <v>518</v>
      </c>
      <c r="Q139" s="307">
        <v>111180</v>
      </c>
      <c r="R139" s="308" t="str">
        <f t="shared" ref="R139:R213" si="3">TRIM(CONCATENATE(IF(D139="","",CONCATENATE(" ",D139," ",D$1)),IF(E139="","",CONCATENATE(" ",E139," ",E$1)),IF(F139="","",CONCATENATE(" ",F139," ",F$1)),IF(G139="","",CONCATENATE(" ",G139," ",G$1)),IF(H139="","",CONCATENATE(" ",H139," ",H$1)),IF(I139="","",CONCATENATE(" ",I139," ",I$1)),IF(K139="","",CONCATENATE(" ",K139," ",K$1)),IF(L139="","",CONCATENATE(" ",L139," ",L$1)),IF(M139="","",CONCATENATE(" ",M139," ",M$1)),IF(N139="","",CONCATENATE(" ",N139," ",N$1)),IF(O139="","",CONCATENATE(" ",O139," ",O$1)),IF(P139="","",CONCATENATE(" ",P139," ",P$1))))</f>
        <v>1 NS 1 ET</v>
      </c>
    </row>
    <row r="140" spans="1:18" ht="15.75" x14ac:dyDescent="0.25">
      <c r="A140" s="283"/>
      <c r="B140" s="302" t="s">
        <v>385</v>
      </c>
      <c r="C140" s="303" t="s">
        <v>263</v>
      </c>
      <c r="D140" s="304" t="s">
        <v>518</v>
      </c>
      <c r="E140" s="305" t="s">
        <v>518</v>
      </c>
      <c r="F140" s="305" t="s">
        <v>518</v>
      </c>
      <c r="G140" s="305" t="s">
        <v>518</v>
      </c>
      <c r="H140" s="305" t="s">
        <v>518</v>
      </c>
      <c r="I140" s="305">
        <v>1</v>
      </c>
      <c r="J140" s="306">
        <v>27</v>
      </c>
      <c r="K140" s="305" t="s">
        <v>518</v>
      </c>
      <c r="L140" s="305" t="s">
        <v>518</v>
      </c>
      <c r="M140" s="305" t="s">
        <v>518</v>
      </c>
      <c r="N140" s="305" t="s">
        <v>518</v>
      </c>
      <c r="O140" s="305" t="s">
        <v>518</v>
      </c>
      <c r="P140" s="305" t="s">
        <v>518</v>
      </c>
      <c r="Q140" s="307">
        <v>119110</v>
      </c>
      <c r="R140" s="308" t="str">
        <f t="shared" si="3"/>
        <v>1 ET</v>
      </c>
    </row>
    <row r="141" spans="1:18" ht="15.75" x14ac:dyDescent="0.25">
      <c r="A141" s="283"/>
      <c r="B141" s="302" t="s">
        <v>305</v>
      </c>
      <c r="C141" s="303" t="s">
        <v>277</v>
      </c>
      <c r="D141" s="304" t="s">
        <v>518</v>
      </c>
      <c r="E141" s="305" t="s">
        <v>518</v>
      </c>
      <c r="F141" s="305" t="s">
        <v>518</v>
      </c>
      <c r="G141" s="305" t="s">
        <v>518</v>
      </c>
      <c r="H141" s="305" t="s">
        <v>518</v>
      </c>
      <c r="I141" s="305">
        <v>1</v>
      </c>
      <c r="J141" s="306">
        <v>16</v>
      </c>
      <c r="K141" s="305" t="s">
        <v>518</v>
      </c>
      <c r="L141" s="305" t="s">
        <v>518</v>
      </c>
      <c r="M141" s="305" t="s">
        <v>518</v>
      </c>
      <c r="N141" s="305" t="s">
        <v>518</v>
      </c>
      <c r="O141" s="305" t="s">
        <v>518</v>
      </c>
      <c r="P141" s="305" t="s">
        <v>518</v>
      </c>
      <c r="Q141" s="307">
        <v>66900</v>
      </c>
      <c r="R141" s="308" t="str">
        <f t="shared" si="3"/>
        <v>1 ET</v>
      </c>
    </row>
    <row r="142" spans="1:18" ht="15.75" x14ac:dyDescent="0.25">
      <c r="A142" s="283"/>
      <c r="B142" s="302" t="s">
        <v>371</v>
      </c>
      <c r="C142" s="303" t="s">
        <v>263</v>
      </c>
      <c r="D142" s="304" t="s">
        <v>518</v>
      </c>
      <c r="E142" s="305" t="s">
        <v>518</v>
      </c>
      <c r="F142" s="305" t="s">
        <v>518</v>
      </c>
      <c r="G142" s="305" t="s">
        <v>518</v>
      </c>
      <c r="H142" s="305" t="s">
        <v>518</v>
      </c>
      <c r="I142" s="305">
        <v>1</v>
      </c>
      <c r="J142" s="306">
        <v>29</v>
      </c>
      <c r="K142" s="305" t="s">
        <v>518</v>
      </c>
      <c r="L142" s="305" t="s">
        <v>518</v>
      </c>
      <c r="M142" s="305" t="s">
        <v>518</v>
      </c>
      <c r="N142" s="305" t="s">
        <v>518</v>
      </c>
      <c r="O142" s="305" t="s">
        <v>518</v>
      </c>
      <c r="P142" s="305" t="s">
        <v>518</v>
      </c>
      <c r="Q142" s="307">
        <v>115020</v>
      </c>
      <c r="R142" s="308" t="str">
        <f t="shared" si="3"/>
        <v>1 ET</v>
      </c>
    </row>
    <row r="143" spans="1:18" ht="15.75" x14ac:dyDescent="0.25">
      <c r="A143" s="283"/>
      <c r="B143" s="302" t="s">
        <v>311</v>
      </c>
      <c r="C143" s="303" t="s">
        <v>277</v>
      </c>
      <c r="D143" s="304">
        <v>100</v>
      </c>
      <c r="E143" s="305" t="s">
        <v>518</v>
      </c>
      <c r="F143" s="305" t="s">
        <v>518</v>
      </c>
      <c r="G143" s="305">
        <v>1</v>
      </c>
      <c r="H143" s="305" t="s">
        <v>518</v>
      </c>
      <c r="I143" s="305" t="s">
        <v>518</v>
      </c>
      <c r="J143" s="306">
        <v>24</v>
      </c>
      <c r="K143" s="305" t="s">
        <v>518</v>
      </c>
      <c r="L143" s="305" t="s">
        <v>518</v>
      </c>
      <c r="M143" s="305" t="s">
        <v>518</v>
      </c>
      <c r="N143" s="305" t="s">
        <v>518</v>
      </c>
      <c r="O143" s="305" t="s">
        <v>518</v>
      </c>
      <c r="P143" s="305" t="s">
        <v>518</v>
      </c>
      <c r="Q143" s="307">
        <v>72085</v>
      </c>
      <c r="R143" s="308" t="str">
        <f t="shared" si="3"/>
        <v>100 TO 1 TK</v>
      </c>
    </row>
    <row r="144" spans="1:18" ht="15.75" x14ac:dyDescent="0.25">
      <c r="A144" s="283"/>
      <c r="B144" s="302" t="s">
        <v>520</v>
      </c>
      <c r="C144" s="303" t="s">
        <v>263</v>
      </c>
      <c r="D144" s="304" t="s">
        <v>518</v>
      </c>
      <c r="E144" s="305" t="s">
        <v>518</v>
      </c>
      <c r="F144" s="305">
        <v>2</v>
      </c>
      <c r="G144" s="305" t="s">
        <v>518</v>
      </c>
      <c r="H144" s="305" t="s">
        <v>518</v>
      </c>
      <c r="I144" s="305">
        <v>2</v>
      </c>
      <c r="J144" s="306">
        <v>36</v>
      </c>
      <c r="K144" s="305" t="s">
        <v>518</v>
      </c>
      <c r="L144" s="305" t="s">
        <v>518</v>
      </c>
      <c r="M144" s="305" t="s">
        <v>518</v>
      </c>
      <c r="N144" s="305" t="s">
        <v>518</v>
      </c>
      <c r="O144" s="305" t="s">
        <v>518</v>
      </c>
      <c r="P144" s="305" t="s">
        <v>518</v>
      </c>
      <c r="Q144" s="307">
        <v>116230</v>
      </c>
      <c r="R144" s="308" t="str">
        <f t="shared" si="3"/>
        <v>2 BP 2 ET</v>
      </c>
    </row>
    <row r="145" spans="1:18" ht="15.75" x14ac:dyDescent="0.25">
      <c r="A145" s="283"/>
      <c r="B145" s="302" t="s">
        <v>433</v>
      </c>
      <c r="C145" s="303" t="s">
        <v>259</v>
      </c>
      <c r="D145" s="304">
        <v>85</v>
      </c>
      <c r="E145" s="305" t="s">
        <v>518</v>
      </c>
      <c r="F145" s="305" t="s">
        <v>518</v>
      </c>
      <c r="G145" s="306" t="s">
        <v>518</v>
      </c>
      <c r="H145" s="305" t="s">
        <v>518</v>
      </c>
      <c r="I145" s="305" t="s">
        <v>518</v>
      </c>
      <c r="J145" s="306">
        <v>42</v>
      </c>
      <c r="K145" s="305" t="s">
        <v>518</v>
      </c>
      <c r="L145" s="306" t="s">
        <v>518</v>
      </c>
      <c r="M145" s="305" t="s">
        <v>518</v>
      </c>
      <c r="N145" s="305" t="s">
        <v>518</v>
      </c>
      <c r="O145" s="305" t="s">
        <v>518</v>
      </c>
      <c r="P145" s="305" t="s">
        <v>518</v>
      </c>
      <c r="Q145" s="307">
        <v>180945</v>
      </c>
      <c r="R145" s="308" t="str">
        <f t="shared" si="3"/>
        <v>85 TO</v>
      </c>
    </row>
    <row r="146" spans="1:18" ht="15.75" x14ac:dyDescent="0.25">
      <c r="A146" s="283"/>
      <c r="B146" s="302" t="s">
        <v>417</v>
      </c>
      <c r="C146" s="303" t="s">
        <v>259</v>
      </c>
      <c r="D146" s="304" t="s">
        <v>518</v>
      </c>
      <c r="E146" s="305" t="s">
        <v>518</v>
      </c>
      <c r="F146" s="305" t="s">
        <v>518</v>
      </c>
      <c r="G146" s="306">
        <v>1</v>
      </c>
      <c r="H146" s="306">
        <v>3</v>
      </c>
      <c r="I146" s="305" t="s">
        <v>518</v>
      </c>
      <c r="J146" s="306">
        <v>14</v>
      </c>
      <c r="K146" s="305" t="s">
        <v>518</v>
      </c>
      <c r="L146" s="305" t="s">
        <v>518</v>
      </c>
      <c r="M146" s="305" t="s">
        <v>518</v>
      </c>
      <c r="N146" s="305" t="s">
        <v>518</v>
      </c>
      <c r="O146" s="305" t="s">
        <v>518</v>
      </c>
      <c r="P146" s="305" t="s">
        <v>518</v>
      </c>
      <c r="Q146" s="307">
        <v>179340</v>
      </c>
      <c r="R146" s="308" t="str">
        <f t="shared" si="3"/>
        <v>1 TK 3 NS</v>
      </c>
    </row>
    <row r="147" spans="1:18" ht="15.75" x14ac:dyDescent="0.25">
      <c r="A147" s="283"/>
      <c r="B147" s="302" t="s">
        <v>437</v>
      </c>
      <c r="C147" s="303" t="s">
        <v>259</v>
      </c>
      <c r="D147" s="304" t="s">
        <v>518</v>
      </c>
      <c r="E147" s="305" t="s">
        <v>518</v>
      </c>
      <c r="F147" s="305" t="s">
        <v>518</v>
      </c>
      <c r="G147" s="305" t="s">
        <v>518</v>
      </c>
      <c r="H147" s="305">
        <v>4</v>
      </c>
      <c r="I147" s="305" t="s">
        <v>518</v>
      </c>
      <c r="J147" s="306">
        <v>43</v>
      </c>
      <c r="K147" s="305" t="s">
        <v>518</v>
      </c>
      <c r="L147" s="305" t="s">
        <v>518</v>
      </c>
      <c r="M147" s="305" t="s">
        <v>518</v>
      </c>
      <c r="N147" s="305" t="s">
        <v>518</v>
      </c>
      <c r="O147" s="305" t="s">
        <v>518</v>
      </c>
      <c r="P147" s="305" t="s">
        <v>518</v>
      </c>
      <c r="Q147" s="307">
        <v>181660</v>
      </c>
      <c r="R147" s="308" t="str">
        <f t="shared" si="3"/>
        <v>4 NS</v>
      </c>
    </row>
    <row r="148" spans="1:18" ht="15.75" x14ac:dyDescent="0.25">
      <c r="A148" s="283"/>
      <c r="B148" s="302" t="s">
        <v>439</v>
      </c>
      <c r="C148" s="303" t="s">
        <v>259</v>
      </c>
      <c r="D148" s="304" t="s">
        <v>518</v>
      </c>
      <c r="E148" s="305" t="s">
        <v>518</v>
      </c>
      <c r="F148" s="305">
        <v>2</v>
      </c>
      <c r="G148" s="305" t="s">
        <v>518</v>
      </c>
      <c r="H148" s="305">
        <v>2</v>
      </c>
      <c r="I148" s="305" t="s">
        <v>518</v>
      </c>
      <c r="J148" s="306">
        <v>35</v>
      </c>
      <c r="K148" s="305" t="s">
        <v>518</v>
      </c>
      <c r="L148" s="305" t="s">
        <v>518</v>
      </c>
      <c r="M148" s="305" t="s">
        <v>518</v>
      </c>
      <c r="N148" s="305" t="s">
        <v>518</v>
      </c>
      <c r="O148" s="305" t="s">
        <v>518</v>
      </c>
      <c r="P148" s="305" t="s">
        <v>518</v>
      </c>
      <c r="Q148" s="307">
        <v>186845</v>
      </c>
      <c r="R148" s="308" t="str">
        <f t="shared" si="3"/>
        <v>2 BP 2 NS</v>
      </c>
    </row>
    <row r="149" spans="1:18" ht="15.75" x14ac:dyDescent="0.25">
      <c r="A149" s="283"/>
      <c r="B149" s="302" t="s">
        <v>445</v>
      </c>
      <c r="C149" s="303" t="s">
        <v>259</v>
      </c>
      <c r="D149" s="304" t="s">
        <v>518</v>
      </c>
      <c r="E149" s="305" t="s">
        <v>518</v>
      </c>
      <c r="F149" s="305" t="s">
        <v>518</v>
      </c>
      <c r="G149" s="306" t="s">
        <v>518</v>
      </c>
      <c r="H149" s="305">
        <v>4</v>
      </c>
      <c r="I149" s="305" t="s">
        <v>518</v>
      </c>
      <c r="J149" s="306">
        <v>38</v>
      </c>
      <c r="K149" s="305" t="s">
        <v>518</v>
      </c>
      <c r="L149" s="305" t="s">
        <v>518</v>
      </c>
      <c r="M149" s="305" t="s">
        <v>518</v>
      </c>
      <c r="N149" s="305" t="s">
        <v>518</v>
      </c>
      <c r="O149" s="305" t="s">
        <v>518</v>
      </c>
      <c r="P149" s="305" t="s">
        <v>518</v>
      </c>
      <c r="Q149" s="307">
        <v>192665</v>
      </c>
      <c r="R149" s="308" t="str">
        <f t="shared" si="3"/>
        <v>4 NS</v>
      </c>
    </row>
    <row r="150" spans="1:18" ht="15.75" x14ac:dyDescent="0.25">
      <c r="A150" s="283"/>
      <c r="B150" s="302" t="s">
        <v>524</v>
      </c>
      <c r="C150" s="303" t="s">
        <v>259</v>
      </c>
      <c r="D150" s="304">
        <v>250</v>
      </c>
      <c r="E150" s="305" t="s">
        <v>518</v>
      </c>
      <c r="F150" s="305">
        <v>3</v>
      </c>
      <c r="G150" s="306" t="s">
        <v>518</v>
      </c>
      <c r="H150" s="305" t="s">
        <v>518</v>
      </c>
      <c r="I150" s="305" t="s">
        <v>518</v>
      </c>
      <c r="J150" s="306">
        <v>55</v>
      </c>
      <c r="K150" s="305" t="s">
        <v>518</v>
      </c>
      <c r="L150" s="305" t="s">
        <v>518</v>
      </c>
      <c r="M150" s="305" t="s">
        <v>518</v>
      </c>
      <c r="N150" s="305" t="s">
        <v>518</v>
      </c>
      <c r="O150" s="305" t="s">
        <v>518</v>
      </c>
      <c r="P150" s="305" t="s">
        <v>518</v>
      </c>
      <c r="Q150" s="307">
        <v>193845</v>
      </c>
      <c r="R150" s="308" t="str">
        <f t="shared" si="3"/>
        <v>250 TO 3 BP</v>
      </c>
    </row>
    <row r="151" spans="1:18" ht="15.75" x14ac:dyDescent="0.25">
      <c r="A151" s="283"/>
      <c r="B151" s="302" t="s">
        <v>480</v>
      </c>
      <c r="C151" s="303" t="s">
        <v>458</v>
      </c>
      <c r="D151" s="304">
        <v>200</v>
      </c>
      <c r="E151" s="305" t="s">
        <v>518</v>
      </c>
      <c r="F151" s="305" t="s">
        <v>518</v>
      </c>
      <c r="G151" s="306" t="s">
        <v>518</v>
      </c>
      <c r="H151" s="305" t="s">
        <v>518</v>
      </c>
      <c r="I151" s="305" t="s">
        <v>518</v>
      </c>
      <c r="J151" s="306">
        <v>59</v>
      </c>
      <c r="K151" s="305" t="s">
        <v>518</v>
      </c>
      <c r="L151" s="306" t="s">
        <v>518</v>
      </c>
      <c r="M151" s="305" t="s">
        <v>518</v>
      </c>
      <c r="N151" s="305" t="s">
        <v>518</v>
      </c>
      <c r="O151" s="305" t="s">
        <v>518</v>
      </c>
      <c r="P151" s="305" t="s">
        <v>518</v>
      </c>
      <c r="Q151" s="307">
        <v>203755</v>
      </c>
      <c r="R151" s="308" t="str">
        <f t="shared" si="3"/>
        <v>200 TO</v>
      </c>
    </row>
    <row r="152" spans="1:18" ht="15.75" x14ac:dyDescent="0.25">
      <c r="A152" s="283"/>
      <c r="B152" s="302" t="s">
        <v>346</v>
      </c>
      <c r="C152" s="303" t="s">
        <v>317</v>
      </c>
      <c r="D152" s="304">
        <v>125</v>
      </c>
      <c r="E152" s="305" t="s">
        <v>518</v>
      </c>
      <c r="F152" s="305" t="s">
        <v>518</v>
      </c>
      <c r="G152" s="306" t="s">
        <v>518</v>
      </c>
      <c r="H152" s="305" t="s">
        <v>518</v>
      </c>
      <c r="I152" s="305" t="s">
        <v>518</v>
      </c>
      <c r="J152" s="306">
        <v>52</v>
      </c>
      <c r="K152" s="305">
        <v>1</v>
      </c>
      <c r="L152" s="306" t="s">
        <v>518</v>
      </c>
      <c r="M152" s="305" t="s">
        <v>518</v>
      </c>
      <c r="N152" s="305" t="s">
        <v>518</v>
      </c>
      <c r="O152" s="305" t="s">
        <v>518</v>
      </c>
      <c r="P152" s="305" t="s">
        <v>518</v>
      </c>
      <c r="Q152" s="307">
        <v>95335</v>
      </c>
      <c r="R152" s="308" t="str">
        <f t="shared" si="3"/>
        <v>125 TO 1 DC</v>
      </c>
    </row>
    <row r="153" spans="1:18" ht="15.75" x14ac:dyDescent="0.25">
      <c r="A153" s="283"/>
      <c r="B153" s="302" t="s">
        <v>447</v>
      </c>
      <c r="C153" s="303" t="s">
        <v>259</v>
      </c>
      <c r="D153" s="304">
        <v>200</v>
      </c>
      <c r="E153" s="305" t="s">
        <v>518</v>
      </c>
      <c r="F153" s="305" t="s">
        <v>518</v>
      </c>
      <c r="G153" s="306" t="s">
        <v>518</v>
      </c>
      <c r="H153" s="305" t="s">
        <v>518</v>
      </c>
      <c r="I153" s="305" t="s">
        <v>518</v>
      </c>
      <c r="J153" s="306">
        <v>60</v>
      </c>
      <c r="K153" s="305" t="s">
        <v>518</v>
      </c>
      <c r="L153" s="306" t="s">
        <v>518</v>
      </c>
      <c r="M153" s="305" t="s">
        <v>518</v>
      </c>
      <c r="N153" s="305" t="s">
        <v>518</v>
      </c>
      <c r="O153" s="305" t="s">
        <v>518</v>
      </c>
      <c r="P153" s="305" t="s">
        <v>518</v>
      </c>
      <c r="Q153" s="307">
        <v>192060</v>
      </c>
      <c r="R153" s="308" t="str">
        <f t="shared" si="3"/>
        <v>200 TO</v>
      </c>
    </row>
    <row r="154" spans="1:18" ht="15.75" x14ac:dyDescent="0.25">
      <c r="A154" s="283"/>
      <c r="B154" s="302" t="s">
        <v>501</v>
      </c>
      <c r="C154" s="303" t="s">
        <v>458</v>
      </c>
      <c r="D154" s="304">
        <v>725</v>
      </c>
      <c r="E154" s="305" t="s">
        <v>518</v>
      </c>
      <c r="F154" s="305" t="s">
        <v>518</v>
      </c>
      <c r="G154" s="306" t="s">
        <v>518</v>
      </c>
      <c r="H154" s="305" t="s">
        <v>518</v>
      </c>
      <c r="I154" s="305" t="s">
        <v>518</v>
      </c>
      <c r="J154" s="306">
        <v>80</v>
      </c>
      <c r="K154" s="305" t="s">
        <v>518</v>
      </c>
      <c r="L154" s="306" t="s">
        <v>518</v>
      </c>
      <c r="M154" s="305" t="s">
        <v>518</v>
      </c>
      <c r="N154" s="305" t="s">
        <v>518</v>
      </c>
      <c r="O154" s="305" t="s">
        <v>518</v>
      </c>
      <c r="P154" s="305" t="s">
        <v>518</v>
      </c>
      <c r="Q154" s="307">
        <v>180685</v>
      </c>
      <c r="R154" s="308" t="str">
        <f t="shared" si="3"/>
        <v>725 TO</v>
      </c>
    </row>
    <row r="155" spans="1:18" ht="15.75" x14ac:dyDescent="0.25">
      <c r="A155" s="283"/>
      <c r="B155" s="302" t="s">
        <v>395</v>
      </c>
      <c r="C155" s="303" t="s">
        <v>263</v>
      </c>
      <c r="D155" s="304">
        <v>150</v>
      </c>
      <c r="E155" s="305" t="s">
        <v>518</v>
      </c>
      <c r="F155" s="305" t="s">
        <v>518</v>
      </c>
      <c r="G155" s="306" t="s">
        <v>518</v>
      </c>
      <c r="H155" s="305" t="s">
        <v>518</v>
      </c>
      <c r="I155" s="305" t="s">
        <v>518</v>
      </c>
      <c r="J155" s="306">
        <v>50</v>
      </c>
      <c r="K155" s="305">
        <v>1</v>
      </c>
      <c r="L155" s="306" t="s">
        <v>518</v>
      </c>
      <c r="M155" s="305" t="s">
        <v>518</v>
      </c>
      <c r="N155" s="305" t="s">
        <v>518</v>
      </c>
      <c r="O155" s="305" t="s">
        <v>518</v>
      </c>
      <c r="P155" s="305" t="s">
        <v>518</v>
      </c>
      <c r="Q155" s="307">
        <v>94935</v>
      </c>
      <c r="R155" s="308" t="str">
        <f t="shared" si="3"/>
        <v>150 TO 1 DC</v>
      </c>
    </row>
    <row r="156" spans="1:18" ht="15.75" x14ac:dyDescent="0.25">
      <c r="A156" s="283"/>
      <c r="B156" s="302" t="s">
        <v>431</v>
      </c>
      <c r="C156" s="303" t="s">
        <v>259</v>
      </c>
      <c r="D156" s="304" t="s">
        <v>518</v>
      </c>
      <c r="E156" s="305" t="s">
        <v>518</v>
      </c>
      <c r="F156" s="305" t="s">
        <v>518</v>
      </c>
      <c r="G156" s="305" t="s">
        <v>518</v>
      </c>
      <c r="H156" s="305" t="s">
        <v>518</v>
      </c>
      <c r="I156" s="305" t="s">
        <v>518</v>
      </c>
      <c r="J156" s="306">
        <v>18</v>
      </c>
      <c r="K156" s="305" t="s">
        <v>518</v>
      </c>
      <c r="L156" s="306">
        <v>1</v>
      </c>
      <c r="M156" s="306">
        <v>1</v>
      </c>
      <c r="N156" s="305" t="s">
        <v>518</v>
      </c>
      <c r="O156" s="305" t="s">
        <v>518</v>
      </c>
      <c r="P156" s="305" t="s">
        <v>518</v>
      </c>
      <c r="Q156" s="307">
        <v>185890</v>
      </c>
      <c r="R156" s="308" t="str">
        <f t="shared" si="3"/>
        <v>1 US 1 UA</v>
      </c>
    </row>
    <row r="157" spans="1:18" ht="15.75" x14ac:dyDescent="0.25">
      <c r="A157" s="283"/>
      <c r="B157" s="302" t="s">
        <v>495</v>
      </c>
      <c r="C157" s="303" t="s">
        <v>458</v>
      </c>
      <c r="D157" s="310">
        <v>200</v>
      </c>
      <c r="E157" s="309" t="s">
        <v>518</v>
      </c>
      <c r="F157" s="309" t="s">
        <v>518</v>
      </c>
      <c r="G157" s="309" t="s">
        <v>518</v>
      </c>
      <c r="H157" s="305" t="s">
        <v>518</v>
      </c>
      <c r="I157" s="305" t="s">
        <v>518</v>
      </c>
      <c r="J157" s="306">
        <v>45</v>
      </c>
      <c r="K157" s="305" t="s">
        <v>518</v>
      </c>
      <c r="L157" s="305" t="s">
        <v>518</v>
      </c>
      <c r="M157" s="305" t="s">
        <v>518</v>
      </c>
      <c r="N157" s="305" t="s">
        <v>518</v>
      </c>
      <c r="O157" s="306" t="s">
        <v>518</v>
      </c>
      <c r="P157" s="305" t="s">
        <v>518</v>
      </c>
      <c r="Q157" s="307">
        <v>208595</v>
      </c>
      <c r="R157" s="308" t="str">
        <f t="shared" si="3"/>
        <v>200 TO</v>
      </c>
    </row>
    <row r="158" spans="1:18" ht="15.75" x14ac:dyDescent="0.25">
      <c r="A158" s="283"/>
      <c r="B158" s="302" t="s">
        <v>528</v>
      </c>
      <c r="C158" s="303" t="s">
        <v>458</v>
      </c>
      <c r="D158" s="310" t="s">
        <v>518</v>
      </c>
      <c r="E158" s="309" t="s">
        <v>518</v>
      </c>
      <c r="F158" s="309">
        <v>2</v>
      </c>
      <c r="G158" s="309">
        <v>5</v>
      </c>
      <c r="H158" s="305" t="s">
        <v>518</v>
      </c>
      <c r="I158" s="305" t="s">
        <v>518</v>
      </c>
      <c r="J158" s="306">
        <v>88</v>
      </c>
      <c r="K158" s="305" t="s">
        <v>518</v>
      </c>
      <c r="L158" s="305" t="s">
        <v>518</v>
      </c>
      <c r="M158" s="305" t="s">
        <v>518</v>
      </c>
      <c r="N158" s="305" t="s">
        <v>518</v>
      </c>
      <c r="O158" s="306" t="s">
        <v>518</v>
      </c>
      <c r="P158" s="305" t="s">
        <v>518</v>
      </c>
      <c r="Q158" s="307">
        <v>186455</v>
      </c>
      <c r="R158" s="308" t="str">
        <f t="shared" si="3"/>
        <v>2 BP 5 TK</v>
      </c>
    </row>
    <row r="159" spans="1:18" ht="15.75" x14ac:dyDescent="0.25">
      <c r="A159" s="283"/>
      <c r="B159" s="302" t="s">
        <v>441</v>
      </c>
      <c r="C159" s="303" t="s">
        <v>259</v>
      </c>
      <c r="D159" s="310">
        <v>150</v>
      </c>
      <c r="E159" s="309" t="s">
        <v>518</v>
      </c>
      <c r="F159" s="309" t="s">
        <v>518</v>
      </c>
      <c r="G159" s="309" t="s">
        <v>518</v>
      </c>
      <c r="H159" s="305" t="s">
        <v>518</v>
      </c>
      <c r="I159" s="305" t="s">
        <v>518</v>
      </c>
      <c r="J159" s="306">
        <v>43</v>
      </c>
      <c r="K159" s="305" t="s">
        <v>518</v>
      </c>
      <c r="L159" s="305" t="s">
        <v>518</v>
      </c>
      <c r="M159" s="305" t="s">
        <v>518</v>
      </c>
      <c r="N159" s="305" t="s">
        <v>518</v>
      </c>
      <c r="O159" s="306" t="s">
        <v>518</v>
      </c>
      <c r="P159" s="305" t="s">
        <v>518</v>
      </c>
      <c r="Q159" s="307">
        <v>189255</v>
      </c>
      <c r="R159" s="308" t="str">
        <f t="shared" si="3"/>
        <v>150 TO</v>
      </c>
    </row>
    <row r="160" spans="1:18" ht="15.75" x14ac:dyDescent="0.25">
      <c r="A160" s="283"/>
      <c r="B160" s="302" t="s">
        <v>402</v>
      </c>
      <c r="C160" s="303" t="s">
        <v>263</v>
      </c>
      <c r="D160" s="310">
        <v>150</v>
      </c>
      <c r="E160" s="309" t="s">
        <v>518</v>
      </c>
      <c r="F160" s="309" t="s">
        <v>518</v>
      </c>
      <c r="G160" s="309" t="s">
        <v>518</v>
      </c>
      <c r="H160" s="305" t="s">
        <v>518</v>
      </c>
      <c r="I160" s="305" t="s">
        <v>518</v>
      </c>
      <c r="J160" s="306">
        <v>35</v>
      </c>
      <c r="K160" s="305" t="s">
        <v>518</v>
      </c>
      <c r="L160" s="305" t="s">
        <v>518</v>
      </c>
      <c r="M160" s="305" t="s">
        <v>518</v>
      </c>
      <c r="N160" s="305" t="s">
        <v>518</v>
      </c>
      <c r="O160" s="306" t="s">
        <v>518</v>
      </c>
      <c r="P160" s="305" t="s">
        <v>518</v>
      </c>
      <c r="Q160" s="307">
        <v>108985</v>
      </c>
      <c r="R160" s="308" t="str">
        <f t="shared" si="3"/>
        <v>150 TO</v>
      </c>
    </row>
    <row r="161" spans="1:18" ht="15.75" x14ac:dyDescent="0.25">
      <c r="A161" s="283"/>
      <c r="B161" s="302" t="s">
        <v>374</v>
      </c>
      <c r="C161" s="303" t="s">
        <v>263</v>
      </c>
      <c r="D161" s="304" t="s">
        <v>518</v>
      </c>
      <c r="E161" s="305" t="s">
        <v>518</v>
      </c>
      <c r="F161" s="305" t="s">
        <v>518</v>
      </c>
      <c r="G161" s="305" t="s">
        <v>518</v>
      </c>
      <c r="H161" s="305" t="s">
        <v>518</v>
      </c>
      <c r="I161" s="305" t="s">
        <v>518</v>
      </c>
      <c r="J161" s="306">
        <v>25</v>
      </c>
      <c r="K161" s="305" t="s">
        <v>518</v>
      </c>
      <c r="L161" s="305" t="s">
        <v>518</v>
      </c>
      <c r="M161" s="305" t="s">
        <v>518</v>
      </c>
      <c r="N161" s="306">
        <v>1</v>
      </c>
      <c r="O161" s="305" t="s">
        <v>518</v>
      </c>
      <c r="P161" s="305" t="s">
        <v>518</v>
      </c>
      <c r="Q161" s="307">
        <v>123115</v>
      </c>
      <c r="R161" s="308" t="str">
        <f t="shared" si="3"/>
        <v>1 UB</v>
      </c>
    </row>
    <row r="162" spans="1:18" ht="15.75" x14ac:dyDescent="0.25">
      <c r="A162" s="283"/>
      <c r="B162" s="302" t="s">
        <v>353</v>
      </c>
      <c r="C162" s="303" t="s">
        <v>317</v>
      </c>
      <c r="D162" s="304">
        <v>250</v>
      </c>
      <c r="E162" s="305" t="s">
        <v>518</v>
      </c>
      <c r="F162" s="305" t="s">
        <v>518</v>
      </c>
      <c r="G162" s="305" t="s">
        <v>518</v>
      </c>
      <c r="H162" s="305">
        <v>3</v>
      </c>
      <c r="I162" s="305" t="s">
        <v>518</v>
      </c>
      <c r="J162" s="306">
        <v>34</v>
      </c>
      <c r="K162" s="305" t="s">
        <v>518</v>
      </c>
      <c r="L162" s="305" t="s">
        <v>518</v>
      </c>
      <c r="M162" s="305" t="s">
        <v>518</v>
      </c>
      <c r="N162" s="306" t="s">
        <v>518</v>
      </c>
      <c r="O162" s="305" t="s">
        <v>518</v>
      </c>
      <c r="P162" s="305" t="s">
        <v>518</v>
      </c>
      <c r="Q162" s="307">
        <v>97000</v>
      </c>
      <c r="R162" s="308" t="str">
        <f t="shared" si="3"/>
        <v>250 TO 3 NS</v>
      </c>
    </row>
    <row r="163" spans="1:18" ht="15.75" x14ac:dyDescent="0.25">
      <c r="A163" s="283"/>
      <c r="B163" s="302" t="s">
        <v>386</v>
      </c>
      <c r="C163" s="303" t="s">
        <v>263</v>
      </c>
      <c r="D163" s="304" t="s">
        <v>518</v>
      </c>
      <c r="E163" s="305" t="s">
        <v>518</v>
      </c>
      <c r="F163" s="305" t="s">
        <v>518</v>
      </c>
      <c r="G163" s="305">
        <v>3</v>
      </c>
      <c r="H163" s="305" t="s">
        <v>518</v>
      </c>
      <c r="I163" s="305" t="s">
        <v>518</v>
      </c>
      <c r="J163" s="306">
        <v>27</v>
      </c>
      <c r="K163" s="305" t="s">
        <v>518</v>
      </c>
      <c r="L163" s="305" t="s">
        <v>518</v>
      </c>
      <c r="M163" s="305" t="s">
        <v>518</v>
      </c>
      <c r="N163" s="305" t="s">
        <v>518</v>
      </c>
      <c r="O163" s="305" t="s">
        <v>518</v>
      </c>
      <c r="P163" s="305" t="s">
        <v>518</v>
      </c>
      <c r="Q163" s="307">
        <v>118210</v>
      </c>
      <c r="R163" s="308" t="str">
        <f t="shared" si="3"/>
        <v>3 TK</v>
      </c>
    </row>
    <row r="164" spans="1:18" ht="15.75" x14ac:dyDescent="0.25">
      <c r="A164" s="283"/>
      <c r="B164" s="302" t="s">
        <v>328</v>
      </c>
      <c r="C164" s="303" t="s">
        <v>317</v>
      </c>
      <c r="D164" s="304">
        <v>70</v>
      </c>
      <c r="E164" s="305" t="s">
        <v>518</v>
      </c>
      <c r="F164" s="305" t="s">
        <v>518</v>
      </c>
      <c r="G164" s="305" t="s">
        <v>518</v>
      </c>
      <c r="H164" s="305" t="s">
        <v>518</v>
      </c>
      <c r="I164" s="305" t="s">
        <v>518</v>
      </c>
      <c r="J164" s="306">
        <v>28</v>
      </c>
      <c r="K164" s="305" t="s">
        <v>518</v>
      </c>
      <c r="L164" s="305" t="s">
        <v>518</v>
      </c>
      <c r="M164" s="305" t="s">
        <v>518</v>
      </c>
      <c r="N164" s="305" t="s">
        <v>518</v>
      </c>
      <c r="O164" s="305" t="s">
        <v>518</v>
      </c>
      <c r="P164" s="305" t="s">
        <v>518</v>
      </c>
      <c r="Q164" s="307">
        <v>88880</v>
      </c>
      <c r="R164" s="308" t="str">
        <f t="shared" si="3"/>
        <v>70 TO</v>
      </c>
    </row>
    <row r="165" spans="1:18" ht="15.75" x14ac:dyDescent="0.25">
      <c r="A165" s="283"/>
      <c r="B165" s="302" t="s">
        <v>464</v>
      </c>
      <c r="C165" s="303" t="s">
        <v>458</v>
      </c>
      <c r="D165" s="304" t="s">
        <v>518</v>
      </c>
      <c r="E165" s="306">
        <v>15</v>
      </c>
      <c r="F165" s="306" t="s">
        <v>518</v>
      </c>
      <c r="G165" s="306">
        <v>2</v>
      </c>
      <c r="H165" s="305" t="s">
        <v>518</v>
      </c>
      <c r="I165" s="305" t="s">
        <v>518</v>
      </c>
      <c r="J165" s="306">
        <v>22</v>
      </c>
      <c r="K165" s="305" t="s">
        <v>518</v>
      </c>
      <c r="L165" s="305" t="s">
        <v>518</v>
      </c>
      <c r="M165" s="305" t="s">
        <v>518</v>
      </c>
      <c r="N165" s="305" t="s">
        <v>518</v>
      </c>
      <c r="O165" s="305" t="s">
        <v>518</v>
      </c>
      <c r="P165" s="305" t="s">
        <v>518</v>
      </c>
      <c r="Q165" s="307">
        <v>197950</v>
      </c>
      <c r="R165" s="308" t="str">
        <f t="shared" si="3"/>
        <v>15 PC 2 TK</v>
      </c>
    </row>
    <row r="166" spans="1:18" ht="15.75" x14ac:dyDescent="0.25">
      <c r="A166" s="283"/>
      <c r="B166" s="302" t="s">
        <v>410</v>
      </c>
      <c r="C166" s="303" t="s">
        <v>259</v>
      </c>
      <c r="D166" s="304" t="s">
        <v>518</v>
      </c>
      <c r="E166" s="305" t="s">
        <v>518</v>
      </c>
      <c r="F166" s="305" t="s">
        <v>518</v>
      </c>
      <c r="G166" s="305" t="s">
        <v>518</v>
      </c>
      <c r="H166" s="306">
        <v>2</v>
      </c>
      <c r="I166" s="305" t="s">
        <v>518</v>
      </c>
      <c r="J166" s="306">
        <v>14</v>
      </c>
      <c r="K166" s="305" t="s">
        <v>518</v>
      </c>
      <c r="L166" s="305" t="s">
        <v>518</v>
      </c>
      <c r="M166" s="306">
        <v>1</v>
      </c>
      <c r="N166" s="305" t="s">
        <v>518</v>
      </c>
      <c r="O166" s="305" t="s">
        <v>518</v>
      </c>
      <c r="P166" s="305" t="s">
        <v>518</v>
      </c>
      <c r="Q166" s="307">
        <v>172480</v>
      </c>
      <c r="R166" s="308" t="str">
        <f t="shared" si="3"/>
        <v>2 NS 1 UA</v>
      </c>
    </row>
    <row r="167" spans="1:18" ht="15.75" x14ac:dyDescent="0.25">
      <c r="A167" s="283"/>
      <c r="B167" s="302" t="s">
        <v>338</v>
      </c>
      <c r="C167" s="303" t="s">
        <v>317</v>
      </c>
      <c r="D167" s="304" t="s">
        <v>518</v>
      </c>
      <c r="E167" s="305" t="s">
        <v>518</v>
      </c>
      <c r="F167" s="305" t="s">
        <v>518</v>
      </c>
      <c r="G167" s="306" t="s">
        <v>518</v>
      </c>
      <c r="H167" s="305">
        <v>2</v>
      </c>
      <c r="I167" s="305" t="s">
        <v>518</v>
      </c>
      <c r="J167" s="306">
        <v>29</v>
      </c>
      <c r="K167" s="305" t="s">
        <v>518</v>
      </c>
      <c r="L167" s="306" t="s">
        <v>518</v>
      </c>
      <c r="M167" s="305" t="s">
        <v>518</v>
      </c>
      <c r="N167" s="305" t="s">
        <v>518</v>
      </c>
      <c r="O167" s="305" t="s">
        <v>518</v>
      </c>
      <c r="P167" s="305" t="s">
        <v>518</v>
      </c>
      <c r="Q167" s="307">
        <v>91785</v>
      </c>
      <c r="R167" s="308" t="str">
        <f t="shared" si="3"/>
        <v>2 NS</v>
      </c>
    </row>
    <row r="168" spans="1:18" ht="15.75" x14ac:dyDescent="0.25">
      <c r="A168" s="283"/>
      <c r="B168" s="302" t="s">
        <v>453</v>
      </c>
      <c r="C168" s="303" t="s">
        <v>259</v>
      </c>
      <c r="D168" s="304">
        <v>225</v>
      </c>
      <c r="E168" s="305">
        <v>30</v>
      </c>
      <c r="F168" s="305" t="s">
        <v>518</v>
      </c>
      <c r="G168" s="306" t="s">
        <v>518</v>
      </c>
      <c r="H168" s="305" t="s">
        <v>518</v>
      </c>
      <c r="I168" s="305" t="s">
        <v>518</v>
      </c>
      <c r="J168" s="306">
        <v>51</v>
      </c>
      <c r="K168" s="305" t="s">
        <v>518</v>
      </c>
      <c r="L168" s="306" t="s">
        <v>518</v>
      </c>
      <c r="M168" s="305" t="s">
        <v>518</v>
      </c>
      <c r="N168" s="305" t="s">
        <v>518</v>
      </c>
      <c r="O168" s="305" t="s">
        <v>518</v>
      </c>
      <c r="P168" s="305" t="s">
        <v>518</v>
      </c>
      <c r="Q168" s="307">
        <v>193960</v>
      </c>
      <c r="R168" s="308" t="str">
        <f t="shared" si="3"/>
        <v>225 TO 30 PC</v>
      </c>
    </row>
    <row r="169" spans="1:18" ht="15.75" x14ac:dyDescent="0.25">
      <c r="A169" s="283"/>
      <c r="B169" s="302" t="s">
        <v>479</v>
      </c>
      <c r="C169" s="303" t="s">
        <v>458</v>
      </c>
      <c r="D169" s="304">
        <v>300</v>
      </c>
      <c r="E169" s="305" t="s">
        <v>518</v>
      </c>
      <c r="F169" s="305" t="s">
        <v>518</v>
      </c>
      <c r="G169" s="306" t="s">
        <v>518</v>
      </c>
      <c r="H169" s="305">
        <v>6</v>
      </c>
      <c r="I169" s="305" t="s">
        <v>518</v>
      </c>
      <c r="J169" s="306">
        <v>53</v>
      </c>
      <c r="K169" s="305" t="s">
        <v>518</v>
      </c>
      <c r="L169" s="306" t="s">
        <v>518</v>
      </c>
      <c r="M169" s="305" t="s">
        <v>518</v>
      </c>
      <c r="N169" s="305" t="s">
        <v>518</v>
      </c>
      <c r="O169" s="305" t="s">
        <v>518</v>
      </c>
      <c r="P169" s="305" t="s">
        <v>518</v>
      </c>
      <c r="Q169" s="307">
        <v>205630</v>
      </c>
      <c r="R169" s="308" t="str">
        <f t="shared" si="3"/>
        <v>300 TO 6 NS</v>
      </c>
    </row>
    <row r="170" spans="1:18" ht="15.75" x14ac:dyDescent="0.25">
      <c r="A170" s="283"/>
      <c r="B170" s="302" t="s">
        <v>532</v>
      </c>
      <c r="C170" s="303" t="s">
        <v>263</v>
      </c>
      <c r="D170" s="304" t="s">
        <v>518</v>
      </c>
      <c r="E170" s="305" t="s">
        <v>518</v>
      </c>
      <c r="F170" s="305">
        <v>3</v>
      </c>
      <c r="G170" s="306" t="s">
        <v>518</v>
      </c>
      <c r="H170" s="305" t="s">
        <v>518</v>
      </c>
      <c r="I170" s="305" t="s">
        <v>518</v>
      </c>
      <c r="J170" s="306">
        <v>36</v>
      </c>
      <c r="K170" s="305" t="s">
        <v>518</v>
      </c>
      <c r="L170" s="306" t="s">
        <v>518</v>
      </c>
      <c r="M170" s="305" t="s">
        <v>518</v>
      </c>
      <c r="N170" s="305" t="s">
        <v>518</v>
      </c>
      <c r="O170" s="305" t="s">
        <v>518</v>
      </c>
      <c r="P170" s="305" t="s">
        <v>518</v>
      </c>
      <c r="Q170" s="307">
        <v>112950</v>
      </c>
      <c r="R170" s="308" t="str">
        <f t="shared" si="3"/>
        <v>3 BP</v>
      </c>
    </row>
    <row r="171" spans="1:18" ht="15.75" x14ac:dyDescent="0.25">
      <c r="A171" s="283"/>
      <c r="B171" s="302" t="s">
        <v>318</v>
      </c>
      <c r="C171" s="303" t="s">
        <v>317</v>
      </c>
      <c r="D171" s="304" t="s">
        <v>518</v>
      </c>
      <c r="E171" s="305" t="s">
        <v>518</v>
      </c>
      <c r="F171" s="305" t="s">
        <v>518</v>
      </c>
      <c r="G171" s="305" t="s">
        <v>518</v>
      </c>
      <c r="H171" s="306">
        <v>1</v>
      </c>
      <c r="I171" s="305" t="s">
        <v>518</v>
      </c>
      <c r="J171" s="306">
        <v>5</v>
      </c>
      <c r="K171" s="305" t="s">
        <v>518</v>
      </c>
      <c r="L171" s="305" t="s">
        <v>518</v>
      </c>
      <c r="M171" s="305" t="s">
        <v>518</v>
      </c>
      <c r="N171" s="305" t="s">
        <v>518</v>
      </c>
      <c r="O171" s="306">
        <v>1</v>
      </c>
      <c r="P171" s="305" t="s">
        <v>518</v>
      </c>
      <c r="Q171" s="307">
        <v>78445</v>
      </c>
      <c r="R171" s="308" t="str">
        <f t="shared" si="3"/>
        <v>1 NS 1 UC</v>
      </c>
    </row>
    <row r="172" spans="1:18" ht="15.75" x14ac:dyDescent="0.25">
      <c r="A172" s="283"/>
      <c r="B172" s="302" t="s">
        <v>416</v>
      </c>
      <c r="C172" s="303" t="s">
        <v>259</v>
      </c>
      <c r="D172" s="304" t="s">
        <v>518</v>
      </c>
      <c r="E172" s="305" t="s">
        <v>518</v>
      </c>
      <c r="F172" s="305" t="s">
        <v>518</v>
      </c>
      <c r="G172" s="306">
        <v>3</v>
      </c>
      <c r="H172" s="305" t="s">
        <v>518</v>
      </c>
      <c r="I172" s="305" t="s">
        <v>518</v>
      </c>
      <c r="J172" s="306">
        <v>33</v>
      </c>
      <c r="K172" s="305" t="s">
        <v>518</v>
      </c>
      <c r="L172" s="305" t="s">
        <v>518</v>
      </c>
      <c r="M172" s="305" t="s">
        <v>518</v>
      </c>
      <c r="N172" s="305" t="s">
        <v>518</v>
      </c>
      <c r="O172" s="305" t="s">
        <v>518</v>
      </c>
      <c r="P172" s="305" t="s">
        <v>518</v>
      </c>
      <c r="Q172" s="307">
        <v>172765</v>
      </c>
      <c r="R172" s="308" t="str">
        <f t="shared" si="3"/>
        <v>3 TK</v>
      </c>
    </row>
    <row r="173" spans="1:18" ht="15.75" x14ac:dyDescent="0.25">
      <c r="A173" s="283"/>
      <c r="B173" s="302" t="s">
        <v>285</v>
      </c>
      <c r="C173" s="303" t="s">
        <v>277</v>
      </c>
      <c r="D173" s="304" t="s">
        <v>518</v>
      </c>
      <c r="E173" s="305" t="s">
        <v>518</v>
      </c>
      <c r="F173" s="305" t="s">
        <v>518</v>
      </c>
      <c r="G173" s="306">
        <v>2</v>
      </c>
      <c r="H173" s="305" t="s">
        <v>518</v>
      </c>
      <c r="I173" s="305" t="s">
        <v>518</v>
      </c>
      <c r="J173" s="306">
        <v>12</v>
      </c>
      <c r="K173" s="305" t="s">
        <v>518</v>
      </c>
      <c r="L173" s="305" t="s">
        <v>518</v>
      </c>
      <c r="M173" s="305" t="s">
        <v>518</v>
      </c>
      <c r="N173" s="305" t="s">
        <v>518</v>
      </c>
      <c r="O173" s="306">
        <v>1</v>
      </c>
      <c r="P173" s="305" t="s">
        <v>518</v>
      </c>
      <c r="Q173" s="307">
        <v>66515</v>
      </c>
      <c r="R173" s="308" t="str">
        <f t="shared" si="3"/>
        <v>2 TK 1 UC</v>
      </c>
    </row>
    <row r="174" spans="1:18" ht="15.75" x14ac:dyDescent="0.25">
      <c r="A174" s="283"/>
      <c r="B174" s="302" t="s">
        <v>350</v>
      </c>
      <c r="C174" s="303" t="s">
        <v>317</v>
      </c>
      <c r="D174" s="304">
        <v>125</v>
      </c>
      <c r="E174" s="305" t="s">
        <v>518</v>
      </c>
      <c r="F174" s="305" t="s">
        <v>518</v>
      </c>
      <c r="G174" s="306" t="s">
        <v>518</v>
      </c>
      <c r="H174" s="305" t="s">
        <v>518</v>
      </c>
      <c r="I174" s="305" t="s">
        <v>518</v>
      </c>
      <c r="J174" s="306">
        <v>32</v>
      </c>
      <c r="K174" s="305">
        <v>1</v>
      </c>
      <c r="L174" s="305" t="s">
        <v>518</v>
      </c>
      <c r="M174" s="305" t="s">
        <v>518</v>
      </c>
      <c r="N174" s="305" t="s">
        <v>518</v>
      </c>
      <c r="O174" s="306" t="s">
        <v>518</v>
      </c>
      <c r="P174" s="305" t="s">
        <v>518</v>
      </c>
      <c r="Q174" s="307">
        <v>96020</v>
      </c>
      <c r="R174" s="308" t="str">
        <f t="shared" si="3"/>
        <v>125 TO 1 DC</v>
      </c>
    </row>
    <row r="175" spans="1:18" ht="15.75" x14ac:dyDescent="0.25">
      <c r="A175" s="283"/>
      <c r="B175" s="302" t="s">
        <v>308</v>
      </c>
      <c r="C175" s="303" t="s">
        <v>277</v>
      </c>
      <c r="D175" s="304" t="s">
        <v>518</v>
      </c>
      <c r="E175" s="305" t="s">
        <v>518</v>
      </c>
      <c r="F175" s="305" t="s">
        <v>518</v>
      </c>
      <c r="G175" s="305" t="s">
        <v>518</v>
      </c>
      <c r="H175" s="305" t="s">
        <v>518</v>
      </c>
      <c r="I175" s="305" t="s">
        <v>518</v>
      </c>
      <c r="J175" s="306">
        <v>18</v>
      </c>
      <c r="K175" s="305" t="s">
        <v>518</v>
      </c>
      <c r="L175" s="305" t="s">
        <v>518</v>
      </c>
      <c r="M175" s="305" t="s">
        <v>518</v>
      </c>
      <c r="N175" s="305" t="s">
        <v>518</v>
      </c>
      <c r="O175" s="305" t="s">
        <v>518</v>
      </c>
      <c r="P175" s="305">
        <v>2</v>
      </c>
      <c r="Q175" s="307">
        <v>70755</v>
      </c>
      <c r="R175" s="308" t="str">
        <f t="shared" si="3"/>
        <v>2 UD</v>
      </c>
    </row>
    <row r="176" spans="1:18" ht="15.75" x14ac:dyDescent="0.25">
      <c r="A176" s="283"/>
      <c r="B176" s="302" t="s">
        <v>446</v>
      </c>
      <c r="C176" s="303" t="s">
        <v>259</v>
      </c>
      <c r="D176" s="304" t="s">
        <v>518</v>
      </c>
      <c r="E176" s="305" t="s">
        <v>518</v>
      </c>
      <c r="F176" s="305" t="s">
        <v>518</v>
      </c>
      <c r="G176" s="306" t="s">
        <v>518</v>
      </c>
      <c r="H176" s="305" t="s">
        <v>518</v>
      </c>
      <c r="I176" s="305">
        <v>3</v>
      </c>
      <c r="J176" s="306">
        <v>45</v>
      </c>
      <c r="K176" s="305" t="s">
        <v>518</v>
      </c>
      <c r="L176" s="306" t="s">
        <v>518</v>
      </c>
      <c r="M176" s="305" t="s">
        <v>518</v>
      </c>
      <c r="N176" s="305" t="s">
        <v>518</v>
      </c>
      <c r="O176" s="305" t="s">
        <v>518</v>
      </c>
      <c r="P176" s="305" t="s">
        <v>518</v>
      </c>
      <c r="Q176" s="307">
        <v>192085</v>
      </c>
      <c r="R176" s="308" t="str">
        <f t="shared" si="3"/>
        <v>3 ET</v>
      </c>
    </row>
    <row r="177" spans="1:18" ht="15.75" x14ac:dyDescent="0.25">
      <c r="A177" s="283"/>
      <c r="B177" s="302" t="s">
        <v>493</v>
      </c>
      <c r="C177" s="303" t="s">
        <v>458</v>
      </c>
      <c r="D177" s="304" t="s">
        <v>518</v>
      </c>
      <c r="E177" s="305" t="s">
        <v>518</v>
      </c>
      <c r="F177" s="305" t="s">
        <v>518</v>
      </c>
      <c r="G177" s="306">
        <v>5</v>
      </c>
      <c r="H177" s="305" t="s">
        <v>518</v>
      </c>
      <c r="I177" s="305" t="s">
        <v>518</v>
      </c>
      <c r="J177" s="306">
        <v>55</v>
      </c>
      <c r="K177" s="305" t="s">
        <v>518</v>
      </c>
      <c r="L177" s="306" t="s">
        <v>518</v>
      </c>
      <c r="M177" s="305" t="s">
        <v>518</v>
      </c>
      <c r="N177" s="305" t="s">
        <v>518</v>
      </c>
      <c r="O177" s="305" t="s">
        <v>518</v>
      </c>
      <c r="P177" s="305" t="s">
        <v>518</v>
      </c>
      <c r="Q177" s="307">
        <v>208385</v>
      </c>
      <c r="R177" s="308" t="str">
        <f t="shared" si="3"/>
        <v>5 TK</v>
      </c>
    </row>
    <row r="178" spans="1:18" ht="15.75" x14ac:dyDescent="0.25">
      <c r="A178" s="283"/>
      <c r="B178" s="302" t="s">
        <v>487</v>
      </c>
      <c r="C178" s="303" t="s">
        <v>458</v>
      </c>
      <c r="D178" s="304">
        <v>200</v>
      </c>
      <c r="E178" s="305" t="s">
        <v>518</v>
      </c>
      <c r="F178" s="305" t="s">
        <v>518</v>
      </c>
      <c r="G178" s="306" t="s">
        <v>518</v>
      </c>
      <c r="H178" s="305" t="s">
        <v>518</v>
      </c>
      <c r="I178" s="305" t="s">
        <v>518</v>
      </c>
      <c r="J178" s="306">
        <v>59</v>
      </c>
      <c r="K178" s="305" t="s">
        <v>518</v>
      </c>
      <c r="L178" s="306" t="s">
        <v>518</v>
      </c>
      <c r="M178" s="305" t="s">
        <v>518</v>
      </c>
      <c r="N178" s="305" t="s">
        <v>518</v>
      </c>
      <c r="O178" s="305" t="s">
        <v>518</v>
      </c>
      <c r="P178" s="305" t="s">
        <v>518</v>
      </c>
      <c r="Q178" s="307">
        <v>207740</v>
      </c>
      <c r="R178" s="308" t="str">
        <f t="shared" si="3"/>
        <v>200 TO</v>
      </c>
    </row>
    <row r="179" spans="1:18" ht="15.75" x14ac:dyDescent="0.25">
      <c r="A179" s="311"/>
      <c r="B179" s="302" t="s">
        <v>530</v>
      </c>
      <c r="C179" s="303" t="s">
        <v>317</v>
      </c>
      <c r="D179" s="304" t="s">
        <v>518</v>
      </c>
      <c r="E179" s="305" t="s">
        <v>518</v>
      </c>
      <c r="F179" s="305">
        <v>1</v>
      </c>
      <c r="G179" s="306">
        <v>2</v>
      </c>
      <c r="H179" s="305" t="s">
        <v>518</v>
      </c>
      <c r="I179" s="305" t="s">
        <v>518</v>
      </c>
      <c r="J179" s="306">
        <v>28</v>
      </c>
      <c r="K179" s="305" t="s">
        <v>518</v>
      </c>
      <c r="L179" s="306" t="s">
        <v>518</v>
      </c>
      <c r="M179" s="305" t="s">
        <v>518</v>
      </c>
      <c r="N179" s="305" t="s">
        <v>518</v>
      </c>
      <c r="O179" s="305" t="s">
        <v>518</v>
      </c>
      <c r="P179" s="305" t="s">
        <v>518</v>
      </c>
      <c r="Q179" s="307">
        <v>96740</v>
      </c>
      <c r="R179" s="308" t="str">
        <f t="shared" si="3"/>
        <v>1 BP 2 TK</v>
      </c>
    </row>
    <row r="180" spans="1:18" ht="15.75" x14ac:dyDescent="0.25">
      <c r="A180" s="283"/>
      <c r="B180" s="302" t="s">
        <v>469</v>
      </c>
      <c r="C180" s="303" t="s">
        <v>458</v>
      </c>
      <c r="D180" s="304">
        <v>200</v>
      </c>
      <c r="E180" s="305" t="s">
        <v>518</v>
      </c>
      <c r="F180" s="305" t="s">
        <v>518</v>
      </c>
      <c r="G180" s="306" t="s">
        <v>518</v>
      </c>
      <c r="H180" s="305" t="s">
        <v>518</v>
      </c>
      <c r="I180" s="305" t="s">
        <v>518</v>
      </c>
      <c r="J180" s="306">
        <v>50</v>
      </c>
      <c r="K180" s="305" t="s">
        <v>518</v>
      </c>
      <c r="L180" s="306" t="s">
        <v>518</v>
      </c>
      <c r="M180" s="305" t="s">
        <v>518</v>
      </c>
      <c r="N180" s="305" t="s">
        <v>518</v>
      </c>
      <c r="O180" s="305" t="s">
        <v>518</v>
      </c>
      <c r="P180" s="305" t="s">
        <v>518</v>
      </c>
      <c r="Q180" s="307">
        <v>198690</v>
      </c>
      <c r="R180" s="308" t="str">
        <f t="shared" si="3"/>
        <v>200 TO</v>
      </c>
    </row>
    <row r="181" spans="1:18" ht="15.75" x14ac:dyDescent="0.25">
      <c r="A181" s="283"/>
      <c r="B181" s="302" t="s">
        <v>307</v>
      </c>
      <c r="C181" s="303" t="s">
        <v>277</v>
      </c>
      <c r="D181" s="304">
        <v>75</v>
      </c>
      <c r="E181" s="305" t="s">
        <v>518</v>
      </c>
      <c r="F181" s="305" t="s">
        <v>518</v>
      </c>
      <c r="G181" s="306">
        <v>2</v>
      </c>
      <c r="H181" s="305" t="s">
        <v>518</v>
      </c>
      <c r="I181" s="305" t="s">
        <v>518</v>
      </c>
      <c r="J181" s="306">
        <v>20</v>
      </c>
      <c r="K181" s="305" t="s">
        <v>518</v>
      </c>
      <c r="L181" s="306" t="s">
        <v>518</v>
      </c>
      <c r="M181" s="305" t="s">
        <v>518</v>
      </c>
      <c r="N181" s="305" t="s">
        <v>518</v>
      </c>
      <c r="O181" s="305" t="s">
        <v>518</v>
      </c>
      <c r="P181" s="305" t="s">
        <v>518</v>
      </c>
      <c r="Q181" s="307">
        <v>71455</v>
      </c>
      <c r="R181" s="308" t="str">
        <f t="shared" si="3"/>
        <v>75 TO 2 TK</v>
      </c>
    </row>
    <row r="182" spans="1:18" ht="15.75" x14ac:dyDescent="0.25">
      <c r="A182" s="283"/>
      <c r="B182" s="302" t="s">
        <v>294</v>
      </c>
      <c r="C182" s="303" t="s">
        <v>277</v>
      </c>
      <c r="D182" s="304" t="s">
        <v>518</v>
      </c>
      <c r="E182" s="305" t="s">
        <v>518</v>
      </c>
      <c r="F182" s="305" t="s">
        <v>518</v>
      </c>
      <c r="G182" s="305" t="s">
        <v>518</v>
      </c>
      <c r="H182" s="305" t="s">
        <v>518</v>
      </c>
      <c r="I182" s="306">
        <v>2</v>
      </c>
      <c r="J182" s="306">
        <v>12</v>
      </c>
      <c r="K182" s="305" t="s">
        <v>518</v>
      </c>
      <c r="L182" s="305" t="s">
        <v>518</v>
      </c>
      <c r="M182" s="305" t="s">
        <v>518</v>
      </c>
      <c r="N182" s="305" t="s">
        <v>518</v>
      </c>
      <c r="O182" s="305" t="s">
        <v>518</v>
      </c>
      <c r="P182" s="305" t="s">
        <v>518</v>
      </c>
      <c r="Q182" s="307">
        <v>73630</v>
      </c>
      <c r="R182" s="308" t="str">
        <f t="shared" si="3"/>
        <v>2 ET</v>
      </c>
    </row>
    <row r="183" spans="1:18" ht="15.75" x14ac:dyDescent="0.25">
      <c r="A183" s="311"/>
      <c r="B183" s="302" t="s">
        <v>1965</v>
      </c>
      <c r="C183" s="303" t="s">
        <v>317</v>
      </c>
      <c r="D183" s="304" t="s">
        <v>518</v>
      </c>
      <c r="E183" s="305" t="s">
        <v>518</v>
      </c>
      <c r="F183" s="305">
        <v>1</v>
      </c>
      <c r="G183" s="305" t="s">
        <v>518</v>
      </c>
      <c r="H183" s="305">
        <v>2</v>
      </c>
      <c r="I183" s="306" t="s">
        <v>518</v>
      </c>
      <c r="J183" s="306">
        <v>36</v>
      </c>
      <c r="K183" s="305" t="s">
        <v>518</v>
      </c>
      <c r="L183" s="305" t="s">
        <v>518</v>
      </c>
      <c r="M183" s="305" t="s">
        <v>518</v>
      </c>
      <c r="N183" s="305" t="s">
        <v>518</v>
      </c>
      <c r="O183" s="305" t="s">
        <v>518</v>
      </c>
      <c r="P183" s="305" t="s">
        <v>518</v>
      </c>
      <c r="Q183" s="307">
        <v>98535</v>
      </c>
      <c r="R183" s="308" t="str">
        <f t="shared" si="3"/>
        <v>1 BP 2 NS</v>
      </c>
    </row>
    <row r="184" spans="1:18" ht="15.75" x14ac:dyDescent="0.25">
      <c r="A184" s="283"/>
      <c r="B184" s="302" t="s">
        <v>324</v>
      </c>
      <c r="C184" s="303" t="s">
        <v>317</v>
      </c>
      <c r="D184" s="304" t="s">
        <v>518</v>
      </c>
      <c r="E184" s="305" t="s">
        <v>518</v>
      </c>
      <c r="F184" s="305" t="s">
        <v>518</v>
      </c>
      <c r="G184" s="305">
        <v>8</v>
      </c>
      <c r="H184" s="305">
        <v>12</v>
      </c>
      <c r="I184" s="306">
        <v>6</v>
      </c>
      <c r="J184" s="306">
        <v>0</v>
      </c>
      <c r="K184" s="305" t="s">
        <v>518</v>
      </c>
      <c r="L184" s="305" t="s">
        <v>518</v>
      </c>
      <c r="M184" s="305" t="s">
        <v>518</v>
      </c>
      <c r="N184" s="305" t="s">
        <v>518</v>
      </c>
      <c r="O184" s="305" t="s">
        <v>518</v>
      </c>
      <c r="P184" s="305" t="s">
        <v>518</v>
      </c>
      <c r="Q184" s="307">
        <v>86970</v>
      </c>
      <c r="R184" s="308" t="str">
        <f t="shared" si="3"/>
        <v>8 TK 12 NS 6 ET</v>
      </c>
    </row>
    <row r="185" spans="1:18" ht="15.75" x14ac:dyDescent="0.25">
      <c r="A185" s="283"/>
      <c r="B185" s="302" t="s">
        <v>370</v>
      </c>
      <c r="C185" s="303" t="s">
        <v>263</v>
      </c>
      <c r="D185" s="304" t="s">
        <v>518</v>
      </c>
      <c r="E185" s="305" t="s">
        <v>518</v>
      </c>
      <c r="F185" s="305" t="s">
        <v>518</v>
      </c>
      <c r="G185" s="306" t="s">
        <v>518</v>
      </c>
      <c r="H185" s="305" t="s">
        <v>518</v>
      </c>
      <c r="I185" s="305" t="s">
        <v>518</v>
      </c>
      <c r="J185" s="306">
        <v>35</v>
      </c>
      <c r="K185" s="305">
        <v>1</v>
      </c>
      <c r="L185" s="305" t="s">
        <v>518</v>
      </c>
      <c r="M185" s="306" t="s">
        <v>518</v>
      </c>
      <c r="N185" s="305" t="s">
        <v>518</v>
      </c>
      <c r="O185" s="305" t="s">
        <v>518</v>
      </c>
      <c r="P185" s="305" t="s">
        <v>518</v>
      </c>
      <c r="Q185" s="307">
        <v>103110</v>
      </c>
      <c r="R185" s="308" t="str">
        <f t="shared" si="3"/>
        <v>1 DC</v>
      </c>
    </row>
    <row r="186" spans="1:18" ht="15.75" x14ac:dyDescent="0.25">
      <c r="A186" s="283"/>
      <c r="B186" s="302" t="s">
        <v>435</v>
      </c>
      <c r="C186" s="303" t="s">
        <v>259</v>
      </c>
      <c r="D186" s="304" t="s">
        <v>518</v>
      </c>
      <c r="E186" s="305">
        <v>15</v>
      </c>
      <c r="F186" s="305" t="s">
        <v>518</v>
      </c>
      <c r="G186" s="306" t="s">
        <v>518</v>
      </c>
      <c r="H186" s="305" t="s">
        <v>518</v>
      </c>
      <c r="I186" s="305" t="s">
        <v>518</v>
      </c>
      <c r="J186" s="306">
        <v>30</v>
      </c>
      <c r="K186" s="305" t="s">
        <v>518</v>
      </c>
      <c r="L186" s="305" t="s">
        <v>518</v>
      </c>
      <c r="M186" s="305" t="s">
        <v>518</v>
      </c>
      <c r="N186" s="305" t="s">
        <v>518</v>
      </c>
      <c r="O186" s="305" t="s">
        <v>518</v>
      </c>
      <c r="P186" s="305" t="s">
        <v>518</v>
      </c>
      <c r="Q186" s="307">
        <v>188740</v>
      </c>
      <c r="R186" s="308" t="str">
        <f t="shared" si="3"/>
        <v>15 PC</v>
      </c>
    </row>
    <row r="187" spans="1:18" ht="15.75" x14ac:dyDescent="0.25">
      <c r="A187" s="283"/>
      <c r="B187" s="302" t="s">
        <v>298</v>
      </c>
      <c r="C187" s="303" t="s">
        <v>277</v>
      </c>
      <c r="D187" s="304" t="s">
        <v>518</v>
      </c>
      <c r="E187" s="305" t="s">
        <v>518</v>
      </c>
      <c r="F187" s="305" t="s">
        <v>518</v>
      </c>
      <c r="G187" s="306" t="s">
        <v>518</v>
      </c>
      <c r="H187" s="305">
        <v>1</v>
      </c>
      <c r="I187" s="305" t="s">
        <v>518</v>
      </c>
      <c r="J187" s="306">
        <v>16</v>
      </c>
      <c r="K187" s="305" t="s">
        <v>518</v>
      </c>
      <c r="L187" s="305" t="s">
        <v>518</v>
      </c>
      <c r="M187" s="305" t="s">
        <v>518</v>
      </c>
      <c r="N187" s="305" t="s">
        <v>518</v>
      </c>
      <c r="O187" s="305" t="s">
        <v>518</v>
      </c>
      <c r="P187" s="305" t="s">
        <v>518</v>
      </c>
      <c r="Q187" s="307">
        <v>67060</v>
      </c>
      <c r="R187" s="308" t="str">
        <f t="shared" si="3"/>
        <v>1 NS</v>
      </c>
    </row>
    <row r="188" spans="1:18" ht="15.75" x14ac:dyDescent="0.25">
      <c r="A188" s="283"/>
      <c r="B188" s="302" t="s">
        <v>382</v>
      </c>
      <c r="C188" s="303" t="s">
        <v>263</v>
      </c>
      <c r="D188" s="304" t="s">
        <v>518</v>
      </c>
      <c r="E188" s="305" t="s">
        <v>518</v>
      </c>
      <c r="F188" s="305" t="s">
        <v>518</v>
      </c>
      <c r="G188" s="306">
        <v>2</v>
      </c>
      <c r="H188" s="305">
        <v>2</v>
      </c>
      <c r="I188" s="305" t="s">
        <v>518</v>
      </c>
      <c r="J188" s="306">
        <v>11</v>
      </c>
      <c r="K188" s="305" t="s">
        <v>518</v>
      </c>
      <c r="L188" s="306" t="s">
        <v>518</v>
      </c>
      <c r="M188" s="305" t="s">
        <v>518</v>
      </c>
      <c r="N188" s="305" t="s">
        <v>518</v>
      </c>
      <c r="O188" s="305" t="s">
        <v>518</v>
      </c>
      <c r="P188" s="305" t="s">
        <v>518</v>
      </c>
      <c r="Q188" s="307">
        <v>116380</v>
      </c>
      <c r="R188" s="308" t="str">
        <f t="shared" si="3"/>
        <v>2 TK 2 NS</v>
      </c>
    </row>
    <row r="189" spans="1:18" ht="15.75" x14ac:dyDescent="0.25">
      <c r="A189" s="283"/>
      <c r="B189" s="302" t="s">
        <v>392</v>
      </c>
      <c r="C189" s="303" t="s">
        <v>263</v>
      </c>
      <c r="D189" s="304" t="s">
        <v>518</v>
      </c>
      <c r="E189" s="305" t="s">
        <v>518</v>
      </c>
      <c r="F189" s="305" t="s">
        <v>518</v>
      </c>
      <c r="G189" s="305" t="s">
        <v>518</v>
      </c>
      <c r="H189" s="305" t="s">
        <v>518</v>
      </c>
      <c r="I189" s="305" t="s">
        <v>518</v>
      </c>
      <c r="J189" s="306">
        <v>34</v>
      </c>
      <c r="K189" s="305" t="s">
        <v>518</v>
      </c>
      <c r="L189" s="305" t="s">
        <v>518</v>
      </c>
      <c r="M189" s="305">
        <v>1</v>
      </c>
      <c r="N189" s="305" t="s">
        <v>518</v>
      </c>
      <c r="O189" s="305" t="s">
        <v>518</v>
      </c>
      <c r="P189" s="305" t="s">
        <v>518</v>
      </c>
      <c r="Q189" s="307">
        <v>125450</v>
      </c>
      <c r="R189" s="308" t="str">
        <f t="shared" si="3"/>
        <v>1 UA</v>
      </c>
    </row>
    <row r="190" spans="1:18" ht="15.75" x14ac:dyDescent="0.25">
      <c r="A190" s="283"/>
      <c r="B190" s="302" t="s">
        <v>462</v>
      </c>
      <c r="C190" s="303" t="s">
        <v>458</v>
      </c>
      <c r="D190" s="304" t="s">
        <v>518</v>
      </c>
      <c r="E190" s="305" t="s">
        <v>518</v>
      </c>
      <c r="F190" s="305" t="s">
        <v>518</v>
      </c>
      <c r="G190" s="305" t="s">
        <v>518</v>
      </c>
      <c r="H190" s="305">
        <v>5</v>
      </c>
      <c r="I190" s="305" t="s">
        <v>518</v>
      </c>
      <c r="J190" s="306">
        <v>28</v>
      </c>
      <c r="K190" s="305" t="s">
        <v>518</v>
      </c>
      <c r="L190" s="305" t="s">
        <v>518</v>
      </c>
      <c r="M190" s="305" t="s">
        <v>518</v>
      </c>
      <c r="N190" s="305" t="s">
        <v>518</v>
      </c>
      <c r="O190" s="305" t="s">
        <v>518</v>
      </c>
      <c r="P190" s="305" t="s">
        <v>518</v>
      </c>
      <c r="Q190" s="307">
        <v>195285</v>
      </c>
      <c r="R190" s="308" t="str">
        <f t="shared" si="3"/>
        <v>5 NS</v>
      </c>
    </row>
    <row r="191" spans="1:18" ht="15.75" x14ac:dyDescent="0.25">
      <c r="A191" s="283"/>
      <c r="B191" s="302" t="s">
        <v>494</v>
      </c>
      <c r="C191" s="303" t="s">
        <v>458</v>
      </c>
      <c r="D191" s="304" t="s">
        <v>518</v>
      </c>
      <c r="E191" s="305" t="s">
        <v>518</v>
      </c>
      <c r="F191" s="305">
        <v>3</v>
      </c>
      <c r="G191" s="305" t="s">
        <v>518</v>
      </c>
      <c r="H191" s="305" t="s">
        <v>518</v>
      </c>
      <c r="I191" s="305" t="s">
        <v>518</v>
      </c>
      <c r="J191" s="306">
        <v>60</v>
      </c>
      <c r="K191" s="305">
        <v>1</v>
      </c>
      <c r="L191" s="305" t="s">
        <v>518</v>
      </c>
      <c r="M191" s="305" t="s">
        <v>518</v>
      </c>
      <c r="N191" s="305" t="s">
        <v>518</v>
      </c>
      <c r="O191" s="305" t="s">
        <v>518</v>
      </c>
      <c r="P191" s="305" t="s">
        <v>518</v>
      </c>
      <c r="Q191" s="307">
        <v>207435</v>
      </c>
      <c r="R191" s="308" t="str">
        <f t="shared" si="3"/>
        <v>3 BP 1 DC</v>
      </c>
    </row>
    <row r="192" spans="1:18" ht="15.75" x14ac:dyDescent="0.25">
      <c r="A192" s="283"/>
      <c r="B192" s="302" t="s">
        <v>418</v>
      </c>
      <c r="C192" s="303" t="s">
        <v>259</v>
      </c>
      <c r="D192" s="304" t="s">
        <v>518</v>
      </c>
      <c r="E192" s="305" t="s">
        <v>518</v>
      </c>
      <c r="F192" s="305" t="s">
        <v>518</v>
      </c>
      <c r="G192" s="306">
        <v>1</v>
      </c>
      <c r="H192" s="305">
        <v>3</v>
      </c>
      <c r="I192" s="305" t="s">
        <v>518</v>
      </c>
      <c r="J192" s="306">
        <v>22</v>
      </c>
      <c r="K192" s="305" t="s">
        <v>518</v>
      </c>
      <c r="L192" s="305" t="s">
        <v>518</v>
      </c>
      <c r="M192" s="305" t="s">
        <v>518</v>
      </c>
      <c r="N192" s="305" t="s">
        <v>518</v>
      </c>
      <c r="O192" s="305" t="s">
        <v>518</v>
      </c>
      <c r="P192" s="305" t="s">
        <v>518</v>
      </c>
      <c r="Q192" s="307">
        <v>181160</v>
      </c>
      <c r="R192" s="308" t="str">
        <f t="shared" si="3"/>
        <v>1 TK 3 NS</v>
      </c>
    </row>
    <row r="193" spans="1:18" ht="15.75" x14ac:dyDescent="0.25">
      <c r="A193" s="283"/>
      <c r="B193" s="302" t="s">
        <v>471</v>
      </c>
      <c r="C193" s="303" t="s">
        <v>458</v>
      </c>
      <c r="D193" s="304">
        <v>60</v>
      </c>
      <c r="E193" s="305" t="s">
        <v>518</v>
      </c>
      <c r="F193" s="305" t="s">
        <v>518</v>
      </c>
      <c r="G193" s="305" t="s">
        <v>518</v>
      </c>
      <c r="H193" s="305" t="s">
        <v>518</v>
      </c>
      <c r="I193" s="305" t="s">
        <v>518</v>
      </c>
      <c r="J193" s="306">
        <v>38</v>
      </c>
      <c r="K193" s="305" t="s">
        <v>518</v>
      </c>
      <c r="L193" s="305" t="s">
        <v>518</v>
      </c>
      <c r="M193" s="305" t="s">
        <v>518</v>
      </c>
      <c r="N193" s="305" t="s">
        <v>518</v>
      </c>
      <c r="O193" s="305" t="s">
        <v>518</v>
      </c>
      <c r="P193" s="305" t="s">
        <v>518</v>
      </c>
      <c r="Q193" s="307">
        <v>204010</v>
      </c>
      <c r="R193" s="308" t="str">
        <f t="shared" si="3"/>
        <v>60 TO</v>
      </c>
    </row>
    <row r="194" spans="1:18" ht="15.75" x14ac:dyDescent="0.25">
      <c r="A194" s="283"/>
      <c r="B194" s="302" t="s">
        <v>291</v>
      </c>
      <c r="C194" s="303" t="s">
        <v>277</v>
      </c>
      <c r="D194" s="304">
        <v>75</v>
      </c>
      <c r="E194" s="305" t="s">
        <v>518</v>
      </c>
      <c r="F194" s="305" t="s">
        <v>518</v>
      </c>
      <c r="G194" s="305" t="s">
        <v>518</v>
      </c>
      <c r="H194" s="305" t="s">
        <v>518</v>
      </c>
      <c r="I194" s="305" t="s">
        <v>518</v>
      </c>
      <c r="J194" s="306">
        <v>16</v>
      </c>
      <c r="K194" s="305" t="s">
        <v>518</v>
      </c>
      <c r="L194" s="305" t="s">
        <v>518</v>
      </c>
      <c r="M194" s="305" t="s">
        <v>518</v>
      </c>
      <c r="N194" s="305" t="s">
        <v>518</v>
      </c>
      <c r="O194" s="305" t="s">
        <v>518</v>
      </c>
      <c r="P194" s="305" t="s">
        <v>518</v>
      </c>
      <c r="Q194" s="307">
        <v>67790</v>
      </c>
      <c r="R194" s="308" t="str">
        <f t="shared" si="3"/>
        <v>75 TO</v>
      </c>
    </row>
    <row r="195" spans="1:18" ht="15.75" x14ac:dyDescent="0.25">
      <c r="A195" s="283"/>
      <c r="B195" s="302" t="s">
        <v>393</v>
      </c>
      <c r="C195" s="303" t="s">
        <v>263</v>
      </c>
      <c r="D195" s="304">
        <v>100</v>
      </c>
      <c r="E195" s="305" t="s">
        <v>518</v>
      </c>
      <c r="F195" s="305" t="s">
        <v>518</v>
      </c>
      <c r="G195" s="306">
        <v>4</v>
      </c>
      <c r="H195" s="305" t="s">
        <v>518</v>
      </c>
      <c r="I195" s="305" t="s">
        <v>518</v>
      </c>
      <c r="J195" s="306">
        <v>29</v>
      </c>
      <c r="K195" s="305" t="s">
        <v>518</v>
      </c>
      <c r="L195" s="306" t="s">
        <v>518</v>
      </c>
      <c r="M195" s="305" t="s">
        <v>518</v>
      </c>
      <c r="N195" s="305" t="s">
        <v>518</v>
      </c>
      <c r="O195" s="305" t="s">
        <v>518</v>
      </c>
      <c r="P195" s="305" t="s">
        <v>518</v>
      </c>
      <c r="Q195" s="307">
        <v>106675</v>
      </c>
      <c r="R195" s="308" t="str">
        <f t="shared" si="3"/>
        <v>100 TO 4 TK</v>
      </c>
    </row>
    <row r="196" spans="1:18" ht="15.75" x14ac:dyDescent="0.25">
      <c r="A196" s="283"/>
      <c r="B196" s="302" t="s">
        <v>337</v>
      </c>
      <c r="C196" s="303" t="s">
        <v>317</v>
      </c>
      <c r="D196" s="304" t="s">
        <v>518</v>
      </c>
      <c r="E196" s="305" t="s">
        <v>518</v>
      </c>
      <c r="F196" s="305" t="s">
        <v>518</v>
      </c>
      <c r="G196" s="306" t="s">
        <v>518</v>
      </c>
      <c r="H196" s="305">
        <v>2</v>
      </c>
      <c r="I196" s="305" t="s">
        <v>518</v>
      </c>
      <c r="J196" s="306">
        <v>32</v>
      </c>
      <c r="K196" s="305" t="s">
        <v>518</v>
      </c>
      <c r="L196" s="306" t="s">
        <v>518</v>
      </c>
      <c r="M196" s="305" t="s">
        <v>518</v>
      </c>
      <c r="N196" s="305" t="s">
        <v>518</v>
      </c>
      <c r="O196" s="305" t="s">
        <v>518</v>
      </c>
      <c r="P196" s="305" t="s">
        <v>518</v>
      </c>
      <c r="Q196" s="307">
        <v>91160</v>
      </c>
      <c r="R196" s="308" t="str">
        <f t="shared" si="3"/>
        <v>2 NS</v>
      </c>
    </row>
    <row r="197" spans="1:18" ht="15.75" x14ac:dyDescent="0.25">
      <c r="A197" s="283"/>
      <c r="B197" s="302" t="s">
        <v>430</v>
      </c>
      <c r="C197" s="303" t="s">
        <v>259</v>
      </c>
      <c r="D197" s="304" t="s">
        <v>518</v>
      </c>
      <c r="E197" s="305">
        <v>60</v>
      </c>
      <c r="F197" s="305" t="s">
        <v>518</v>
      </c>
      <c r="G197" s="306" t="s">
        <v>518</v>
      </c>
      <c r="H197" s="305" t="s">
        <v>518</v>
      </c>
      <c r="I197" s="305" t="s">
        <v>518</v>
      </c>
      <c r="J197" s="306">
        <v>44</v>
      </c>
      <c r="K197" s="305" t="s">
        <v>518</v>
      </c>
      <c r="L197" s="306" t="s">
        <v>518</v>
      </c>
      <c r="M197" s="305" t="s">
        <v>518</v>
      </c>
      <c r="N197" s="305" t="s">
        <v>518</v>
      </c>
      <c r="O197" s="305" t="s">
        <v>518</v>
      </c>
      <c r="P197" s="305" t="s">
        <v>518</v>
      </c>
      <c r="Q197" s="307">
        <v>179790</v>
      </c>
      <c r="R197" s="308" t="str">
        <f t="shared" si="3"/>
        <v>60 PC</v>
      </c>
    </row>
    <row r="198" spans="1:18" ht="15.75" x14ac:dyDescent="0.25">
      <c r="A198" s="283"/>
      <c r="B198" s="302" t="s">
        <v>491</v>
      </c>
      <c r="C198" s="303" t="s">
        <v>458</v>
      </c>
      <c r="D198" s="304">
        <v>375</v>
      </c>
      <c r="E198" s="305" t="s">
        <v>518</v>
      </c>
      <c r="F198" s="305" t="s">
        <v>518</v>
      </c>
      <c r="G198" s="306">
        <v>5</v>
      </c>
      <c r="H198" s="305" t="s">
        <v>518</v>
      </c>
      <c r="I198" s="305" t="s">
        <v>518</v>
      </c>
      <c r="J198" s="306">
        <v>69</v>
      </c>
      <c r="K198" s="305" t="s">
        <v>518</v>
      </c>
      <c r="L198" s="306" t="s">
        <v>518</v>
      </c>
      <c r="M198" s="305" t="s">
        <v>518</v>
      </c>
      <c r="N198" s="305" t="s">
        <v>518</v>
      </c>
      <c r="O198" s="305" t="s">
        <v>518</v>
      </c>
      <c r="P198" s="305" t="s">
        <v>518</v>
      </c>
      <c r="Q198" s="307">
        <v>211215</v>
      </c>
      <c r="R198" s="308" t="str">
        <f t="shared" si="3"/>
        <v>375 TO 5 TK</v>
      </c>
    </row>
    <row r="199" spans="1:18" ht="15.75" x14ac:dyDescent="0.25">
      <c r="A199" s="283"/>
      <c r="B199" s="302" t="s">
        <v>301</v>
      </c>
      <c r="C199" s="303" t="s">
        <v>277</v>
      </c>
      <c r="D199" s="304" t="s">
        <v>518</v>
      </c>
      <c r="E199" s="305" t="s">
        <v>518</v>
      </c>
      <c r="F199" s="305" t="s">
        <v>518</v>
      </c>
      <c r="G199" s="306" t="s">
        <v>518</v>
      </c>
      <c r="H199" s="305" t="s">
        <v>518</v>
      </c>
      <c r="I199" s="305">
        <v>2</v>
      </c>
      <c r="J199" s="306">
        <v>24</v>
      </c>
      <c r="K199" s="305" t="s">
        <v>518</v>
      </c>
      <c r="L199" s="306" t="s">
        <v>518</v>
      </c>
      <c r="M199" s="305" t="s">
        <v>518</v>
      </c>
      <c r="N199" s="305" t="s">
        <v>518</v>
      </c>
      <c r="O199" s="305" t="s">
        <v>518</v>
      </c>
      <c r="P199" s="305" t="s">
        <v>518</v>
      </c>
      <c r="Q199" s="307">
        <v>66170</v>
      </c>
      <c r="R199" s="308" t="str">
        <f t="shared" si="3"/>
        <v>2 ET</v>
      </c>
    </row>
    <row r="200" spans="1:18" ht="15.75" x14ac:dyDescent="0.25">
      <c r="A200" s="283"/>
      <c r="B200" s="302" t="s">
        <v>525</v>
      </c>
      <c r="C200" s="303" t="s">
        <v>458</v>
      </c>
      <c r="D200" s="304" t="s">
        <v>518</v>
      </c>
      <c r="E200" s="305" t="s">
        <v>518</v>
      </c>
      <c r="F200" s="305">
        <v>4</v>
      </c>
      <c r="G200" s="306" t="s">
        <v>518</v>
      </c>
      <c r="H200" s="305" t="s">
        <v>518</v>
      </c>
      <c r="I200" s="305" t="s">
        <v>518</v>
      </c>
      <c r="J200" s="306">
        <v>63</v>
      </c>
      <c r="K200" s="305" t="s">
        <v>518</v>
      </c>
      <c r="L200" s="306" t="s">
        <v>518</v>
      </c>
      <c r="M200" s="305" t="s">
        <v>518</v>
      </c>
      <c r="N200" s="305" t="s">
        <v>518</v>
      </c>
      <c r="O200" s="305" t="s">
        <v>518</v>
      </c>
      <c r="P200" s="305" t="s">
        <v>518</v>
      </c>
      <c r="Q200" s="307">
        <v>209135</v>
      </c>
      <c r="R200" s="308" t="str">
        <f t="shared" si="3"/>
        <v>4 BP</v>
      </c>
    </row>
    <row r="201" spans="1:18" ht="15.75" x14ac:dyDescent="0.25">
      <c r="A201" s="283"/>
      <c r="B201" s="302" t="s">
        <v>379</v>
      </c>
      <c r="C201" s="303" t="s">
        <v>263</v>
      </c>
      <c r="D201" s="304" t="s">
        <v>518</v>
      </c>
      <c r="E201" s="305" t="s">
        <v>518</v>
      </c>
      <c r="F201" s="305" t="s">
        <v>518</v>
      </c>
      <c r="G201" s="306" t="s">
        <v>518</v>
      </c>
      <c r="H201" s="305" t="s">
        <v>518</v>
      </c>
      <c r="I201" s="305" t="s">
        <v>518</v>
      </c>
      <c r="J201" s="306">
        <v>32</v>
      </c>
      <c r="K201" s="305">
        <v>1</v>
      </c>
      <c r="L201" s="306" t="s">
        <v>518</v>
      </c>
      <c r="M201" s="305" t="s">
        <v>518</v>
      </c>
      <c r="N201" s="305" t="s">
        <v>518</v>
      </c>
      <c r="O201" s="305" t="s">
        <v>518</v>
      </c>
      <c r="P201" s="305" t="s">
        <v>518</v>
      </c>
      <c r="Q201" s="307">
        <v>101675</v>
      </c>
      <c r="R201" s="308" t="str">
        <f t="shared" si="3"/>
        <v>1 DC</v>
      </c>
    </row>
    <row r="202" spans="1:18" ht="15.75" x14ac:dyDescent="0.25">
      <c r="A202" s="283"/>
      <c r="B202" s="302" t="s">
        <v>326</v>
      </c>
      <c r="C202" s="303" t="s">
        <v>317</v>
      </c>
      <c r="D202" s="304" t="s">
        <v>518</v>
      </c>
      <c r="E202" s="305" t="s">
        <v>518</v>
      </c>
      <c r="F202" s="305" t="s">
        <v>518</v>
      </c>
      <c r="G202" s="306">
        <v>3</v>
      </c>
      <c r="H202" s="305" t="s">
        <v>518</v>
      </c>
      <c r="I202" s="305" t="s">
        <v>518</v>
      </c>
      <c r="J202" s="306">
        <v>25</v>
      </c>
      <c r="K202" s="305" t="s">
        <v>518</v>
      </c>
      <c r="L202" s="306" t="s">
        <v>518</v>
      </c>
      <c r="M202" s="305" t="s">
        <v>518</v>
      </c>
      <c r="N202" s="305" t="s">
        <v>518</v>
      </c>
      <c r="O202" s="305" t="s">
        <v>518</v>
      </c>
      <c r="P202" s="305" t="s">
        <v>518</v>
      </c>
      <c r="Q202" s="307">
        <v>88340</v>
      </c>
      <c r="R202" s="308" t="str">
        <f t="shared" si="3"/>
        <v>3 TK</v>
      </c>
    </row>
    <row r="203" spans="1:18" ht="15.75" x14ac:dyDescent="0.25">
      <c r="A203" s="283"/>
      <c r="B203" s="302" t="s">
        <v>354</v>
      </c>
      <c r="C203" s="303" t="s">
        <v>317</v>
      </c>
      <c r="D203" s="304">
        <v>275</v>
      </c>
      <c r="E203" s="305" t="s">
        <v>518</v>
      </c>
      <c r="F203" s="305" t="s">
        <v>518</v>
      </c>
      <c r="G203" s="306" t="s">
        <v>518</v>
      </c>
      <c r="H203" s="305">
        <v>3</v>
      </c>
      <c r="I203" s="305" t="s">
        <v>518</v>
      </c>
      <c r="J203" s="306">
        <v>33</v>
      </c>
      <c r="K203" s="305" t="s">
        <v>518</v>
      </c>
      <c r="L203" s="306" t="s">
        <v>518</v>
      </c>
      <c r="M203" s="305" t="s">
        <v>518</v>
      </c>
      <c r="N203" s="305" t="s">
        <v>518</v>
      </c>
      <c r="O203" s="305" t="s">
        <v>518</v>
      </c>
      <c r="P203" s="305" t="s">
        <v>518</v>
      </c>
      <c r="Q203" s="307">
        <v>97710</v>
      </c>
      <c r="R203" s="308" t="str">
        <f t="shared" si="3"/>
        <v>275 TO 3 NS</v>
      </c>
    </row>
    <row r="204" spans="1:18" ht="15.75" x14ac:dyDescent="0.25">
      <c r="A204" s="283"/>
      <c r="B204" s="302" t="s">
        <v>288</v>
      </c>
      <c r="C204" s="303" t="s">
        <v>277</v>
      </c>
      <c r="D204" s="304" t="s">
        <v>518</v>
      </c>
      <c r="E204" s="305" t="s">
        <v>518</v>
      </c>
      <c r="F204" s="305" t="s">
        <v>518</v>
      </c>
      <c r="G204" s="306">
        <v>2</v>
      </c>
      <c r="H204" s="305" t="s">
        <v>518</v>
      </c>
      <c r="I204" s="305" t="s">
        <v>518</v>
      </c>
      <c r="J204" s="306">
        <v>14</v>
      </c>
      <c r="K204" s="305" t="s">
        <v>518</v>
      </c>
      <c r="L204" s="305" t="s">
        <v>518</v>
      </c>
      <c r="M204" s="305" t="s">
        <v>518</v>
      </c>
      <c r="N204" s="305" t="s">
        <v>518</v>
      </c>
      <c r="O204" s="305" t="s">
        <v>518</v>
      </c>
      <c r="P204" s="306">
        <v>1</v>
      </c>
      <c r="Q204" s="307">
        <v>66825</v>
      </c>
      <c r="R204" s="308" t="str">
        <f t="shared" si="3"/>
        <v>2 TK 1 UD</v>
      </c>
    </row>
    <row r="205" spans="1:18" ht="15.75" x14ac:dyDescent="0.25">
      <c r="A205" s="283"/>
      <c r="B205" s="302" t="s">
        <v>290</v>
      </c>
      <c r="C205" s="303" t="s">
        <v>277</v>
      </c>
      <c r="D205" s="304" t="s">
        <v>518</v>
      </c>
      <c r="E205" s="305" t="s">
        <v>518</v>
      </c>
      <c r="F205" s="305" t="s">
        <v>518</v>
      </c>
      <c r="G205" s="305" t="s">
        <v>518</v>
      </c>
      <c r="H205" s="305" t="s">
        <v>518</v>
      </c>
      <c r="I205" s="305" t="s">
        <v>518</v>
      </c>
      <c r="J205" s="306">
        <v>14</v>
      </c>
      <c r="K205" s="305" t="s">
        <v>518</v>
      </c>
      <c r="L205" s="305" t="s">
        <v>518</v>
      </c>
      <c r="M205" s="305" t="s">
        <v>518</v>
      </c>
      <c r="N205" s="305" t="s">
        <v>518</v>
      </c>
      <c r="O205" s="305" t="s">
        <v>518</v>
      </c>
      <c r="P205" s="306">
        <v>1</v>
      </c>
      <c r="Q205" s="307">
        <v>70220</v>
      </c>
      <c r="R205" s="308" t="str">
        <f t="shared" si="3"/>
        <v>1 UD</v>
      </c>
    </row>
    <row r="206" spans="1:18" ht="15.75" x14ac:dyDescent="0.25">
      <c r="A206" s="283"/>
      <c r="B206" s="302" t="s">
        <v>490</v>
      </c>
      <c r="C206" s="303" t="s">
        <v>458</v>
      </c>
      <c r="D206" s="304" t="s">
        <v>518</v>
      </c>
      <c r="E206" s="305" t="s">
        <v>518</v>
      </c>
      <c r="F206" s="305" t="s">
        <v>518</v>
      </c>
      <c r="G206" s="306">
        <v>5</v>
      </c>
      <c r="H206" s="305" t="s">
        <v>518</v>
      </c>
      <c r="I206" s="305" t="s">
        <v>518</v>
      </c>
      <c r="J206" s="306">
        <v>52</v>
      </c>
      <c r="K206" s="305" t="s">
        <v>518</v>
      </c>
      <c r="L206" s="306" t="s">
        <v>518</v>
      </c>
      <c r="M206" s="305" t="s">
        <v>518</v>
      </c>
      <c r="N206" s="305" t="s">
        <v>518</v>
      </c>
      <c r="O206" s="305" t="s">
        <v>518</v>
      </c>
      <c r="P206" s="305" t="s">
        <v>518</v>
      </c>
      <c r="Q206" s="307">
        <v>210020</v>
      </c>
      <c r="R206" s="308" t="str">
        <f t="shared" si="3"/>
        <v>5 TK</v>
      </c>
    </row>
    <row r="207" spans="1:18" ht="15.75" x14ac:dyDescent="0.25">
      <c r="A207" s="283"/>
      <c r="B207" s="302" t="s">
        <v>356</v>
      </c>
      <c r="C207" s="303" t="s">
        <v>317</v>
      </c>
      <c r="D207" s="304">
        <v>250</v>
      </c>
      <c r="E207" s="305" t="s">
        <v>518</v>
      </c>
      <c r="F207" s="305">
        <v>1</v>
      </c>
      <c r="G207" s="306" t="s">
        <v>518</v>
      </c>
      <c r="H207" s="305">
        <v>4</v>
      </c>
      <c r="I207" s="305" t="s">
        <v>518</v>
      </c>
      <c r="J207" s="306">
        <v>35</v>
      </c>
      <c r="K207" s="305" t="s">
        <v>518</v>
      </c>
      <c r="L207" s="306" t="s">
        <v>518</v>
      </c>
      <c r="M207" s="305" t="s">
        <v>518</v>
      </c>
      <c r="N207" s="305" t="s">
        <v>518</v>
      </c>
      <c r="O207" s="305" t="s">
        <v>518</v>
      </c>
      <c r="P207" s="305" t="s">
        <v>518</v>
      </c>
      <c r="Q207" s="307">
        <v>96690</v>
      </c>
      <c r="R207" s="308" t="str">
        <f t="shared" si="3"/>
        <v>250 TO 1 BP 4 NS</v>
      </c>
    </row>
    <row r="208" spans="1:18" ht="15.75" x14ac:dyDescent="0.25">
      <c r="A208" s="283"/>
      <c r="B208" s="302" t="s">
        <v>521</v>
      </c>
      <c r="C208" s="303" t="s">
        <v>259</v>
      </c>
      <c r="D208" s="304" t="s">
        <v>518</v>
      </c>
      <c r="E208" s="305" t="s">
        <v>518</v>
      </c>
      <c r="F208" s="305">
        <v>2</v>
      </c>
      <c r="G208" s="306" t="s">
        <v>518</v>
      </c>
      <c r="H208" s="305">
        <v>2</v>
      </c>
      <c r="I208" s="305" t="s">
        <v>518</v>
      </c>
      <c r="J208" s="306">
        <v>45</v>
      </c>
      <c r="K208" s="305" t="s">
        <v>518</v>
      </c>
      <c r="L208" s="306" t="s">
        <v>518</v>
      </c>
      <c r="M208" s="305" t="s">
        <v>518</v>
      </c>
      <c r="N208" s="305" t="s">
        <v>518</v>
      </c>
      <c r="O208" s="305" t="s">
        <v>518</v>
      </c>
      <c r="P208" s="305" t="s">
        <v>518</v>
      </c>
      <c r="Q208" s="307">
        <v>130050</v>
      </c>
      <c r="R208" s="308" t="str">
        <f t="shared" si="3"/>
        <v>2 BP 2 NS</v>
      </c>
    </row>
    <row r="209" spans="1:18" ht="15.75" x14ac:dyDescent="0.25">
      <c r="A209" s="283"/>
      <c r="B209" s="302" t="s">
        <v>388</v>
      </c>
      <c r="C209" s="303" t="s">
        <v>263</v>
      </c>
      <c r="D209" s="304" t="s">
        <v>518</v>
      </c>
      <c r="E209" s="305" t="s">
        <v>518</v>
      </c>
      <c r="F209" s="305" t="s">
        <v>518</v>
      </c>
      <c r="G209" s="306">
        <v>3</v>
      </c>
      <c r="H209" s="305" t="s">
        <v>518</v>
      </c>
      <c r="I209" s="305" t="s">
        <v>518</v>
      </c>
      <c r="J209" s="306">
        <v>30</v>
      </c>
      <c r="K209" s="305" t="s">
        <v>518</v>
      </c>
      <c r="L209" s="305" t="s">
        <v>518</v>
      </c>
      <c r="M209" s="305" t="s">
        <v>518</v>
      </c>
      <c r="N209" s="305" t="s">
        <v>518</v>
      </c>
      <c r="O209" s="305" t="s">
        <v>518</v>
      </c>
      <c r="P209" s="305" t="s">
        <v>518</v>
      </c>
      <c r="Q209" s="307">
        <v>120485</v>
      </c>
      <c r="R209" s="308" t="str">
        <f t="shared" si="3"/>
        <v>3 TK</v>
      </c>
    </row>
    <row r="210" spans="1:18" ht="15.75" x14ac:dyDescent="0.25">
      <c r="A210" s="283"/>
      <c r="B210" s="302" t="s">
        <v>526</v>
      </c>
      <c r="C210" s="303" t="s">
        <v>259</v>
      </c>
      <c r="D210" s="304" t="s">
        <v>518</v>
      </c>
      <c r="E210" s="305" t="s">
        <v>518</v>
      </c>
      <c r="F210" s="305">
        <v>3</v>
      </c>
      <c r="G210" s="306" t="s">
        <v>518</v>
      </c>
      <c r="H210" s="305" t="s">
        <v>518</v>
      </c>
      <c r="I210" s="305" t="s">
        <v>518</v>
      </c>
      <c r="J210" s="306">
        <v>63</v>
      </c>
      <c r="K210" s="305" t="s">
        <v>518</v>
      </c>
      <c r="L210" s="305" t="s">
        <v>518</v>
      </c>
      <c r="M210" s="305" t="s">
        <v>518</v>
      </c>
      <c r="N210" s="305" t="s">
        <v>518</v>
      </c>
      <c r="O210" s="305" t="s">
        <v>518</v>
      </c>
      <c r="P210" s="305" t="s">
        <v>518</v>
      </c>
      <c r="Q210" s="307">
        <v>131060</v>
      </c>
      <c r="R210" s="308" t="str">
        <f t="shared" si="3"/>
        <v>3 BP</v>
      </c>
    </row>
    <row r="211" spans="1:18" ht="15.75" x14ac:dyDescent="0.25">
      <c r="A211" s="283"/>
      <c r="B211" s="302" t="s">
        <v>381</v>
      </c>
      <c r="C211" s="303" t="s">
        <v>263</v>
      </c>
      <c r="D211" s="304" t="s">
        <v>518</v>
      </c>
      <c r="E211" s="305" t="s">
        <v>518</v>
      </c>
      <c r="F211" s="305" t="s">
        <v>518</v>
      </c>
      <c r="G211" s="306" t="s">
        <v>518</v>
      </c>
      <c r="H211" s="305" t="s">
        <v>518</v>
      </c>
      <c r="I211" s="305">
        <v>2</v>
      </c>
      <c r="J211" s="306">
        <v>30</v>
      </c>
      <c r="K211" s="305" t="s">
        <v>518</v>
      </c>
      <c r="L211" s="305" t="s">
        <v>518</v>
      </c>
      <c r="M211" s="305" t="s">
        <v>518</v>
      </c>
      <c r="N211" s="305" t="s">
        <v>518</v>
      </c>
      <c r="O211" s="305" t="s">
        <v>518</v>
      </c>
      <c r="P211" s="305" t="s">
        <v>518</v>
      </c>
      <c r="Q211" s="307">
        <v>106485</v>
      </c>
      <c r="R211" s="308" t="str">
        <f t="shared" si="3"/>
        <v>2 ET</v>
      </c>
    </row>
    <row r="212" spans="1:18" ht="15.75" x14ac:dyDescent="0.25">
      <c r="A212" s="283"/>
      <c r="B212" s="302" t="s">
        <v>460</v>
      </c>
      <c r="C212" s="303" t="s">
        <v>458</v>
      </c>
      <c r="D212" s="304" t="s">
        <v>518</v>
      </c>
      <c r="E212" s="305" t="s">
        <v>518</v>
      </c>
      <c r="F212" s="305" t="s">
        <v>518</v>
      </c>
      <c r="G212" s="306">
        <v>2</v>
      </c>
      <c r="H212" s="305" t="s">
        <v>518</v>
      </c>
      <c r="I212" s="305" t="s">
        <v>518</v>
      </c>
      <c r="J212" s="306">
        <v>30</v>
      </c>
      <c r="K212" s="305" t="s">
        <v>518</v>
      </c>
      <c r="L212" s="306">
        <v>1</v>
      </c>
      <c r="M212" s="305" t="s">
        <v>518</v>
      </c>
      <c r="N212" s="305" t="s">
        <v>518</v>
      </c>
      <c r="O212" s="305" t="s">
        <v>518</v>
      </c>
      <c r="P212" s="305" t="s">
        <v>518</v>
      </c>
      <c r="Q212" s="307">
        <v>195750</v>
      </c>
      <c r="R212" s="308" t="str">
        <f t="shared" si="3"/>
        <v>2 TK 1 US</v>
      </c>
    </row>
    <row r="213" spans="1:18" ht="15.75" x14ac:dyDescent="0.25">
      <c r="A213" s="283"/>
      <c r="B213" s="302" t="s">
        <v>424</v>
      </c>
      <c r="C213" s="303" t="s">
        <v>259</v>
      </c>
      <c r="D213" s="304" t="s">
        <v>518</v>
      </c>
      <c r="E213" s="305" t="s">
        <v>518</v>
      </c>
      <c r="F213" s="305" t="s">
        <v>518</v>
      </c>
      <c r="G213" s="306">
        <v>2</v>
      </c>
      <c r="H213" s="305" t="s">
        <v>518</v>
      </c>
      <c r="I213" s="305" t="s">
        <v>518</v>
      </c>
      <c r="J213" s="306">
        <v>26</v>
      </c>
      <c r="K213" s="305" t="s">
        <v>518</v>
      </c>
      <c r="L213" s="305" t="s">
        <v>518</v>
      </c>
      <c r="M213" s="305">
        <v>1</v>
      </c>
      <c r="N213" s="305" t="s">
        <v>518</v>
      </c>
      <c r="O213" s="305" t="s">
        <v>518</v>
      </c>
      <c r="P213" s="305" t="s">
        <v>518</v>
      </c>
      <c r="Q213" s="307">
        <v>184195</v>
      </c>
      <c r="R213" s="308" t="str">
        <f t="shared" si="3"/>
        <v>2 TK 1 UA</v>
      </c>
    </row>
    <row r="214" spans="1:18" ht="15.75" x14ac:dyDescent="0.25">
      <c r="A214" s="283"/>
      <c r="B214" s="302" t="s">
        <v>434</v>
      </c>
      <c r="C214" s="303" t="s">
        <v>259</v>
      </c>
      <c r="D214" s="304" t="s">
        <v>518</v>
      </c>
      <c r="E214" s="305" t="s">
        <v>518</v>
      </c>
      <c r="F214" s="305" t="s">
        <v>518</v>
      </c>
      <c r="G214" s="306" t="s">
        <v>518</v>
      </c>
      <c r="H214" s="305" t="s">
        <v>518</v>
      </c>
      <c r="I214" s="305" t="s">
        <v>518</v>
      </c>
      <c r="J214" s="306">
        <v>34</v>
      </c>
      <c r="K214" s="305" t="s">
        <v>518</v>
      </c>
      <c r="L214" s="305" t="s">
        <v>518</v>
      </c>
      <c r="M214" s="305">
        <v>1</v>
      </c>
      <c r="N214" s="305" t="s">
        <v>518</v>
      </c>
      <c r="O214" s="305" t="s">
        <v>518</v>
      </c>
      <c r="P214" s="305" t="s">
        <v>518</v>
      </c>
      <c r="Q214" s="307">
        <v>188490</v>
      </c>
      <c r="R214" s="308" t="str">
        <f t="shared" ref="R214:R245" si="4">TRIM(CONCATENATE(IF(D214="","",CONCATENATE(" ",D214," ",D$1)),IF(E214="","",CONCATENATE(" ",E214," ",E$1)),IF(F214="","",CONCATENATE(" ",F214," ",F$1)),IF(G214="","",CONCATENATE(" ",G214," ",G$1)),IF(H214="","",CONCATENATE(" ",H214," ",H$1)),IF(I214="","",CONCATENATE(" ",I214," ",I$1)),IF(K214="","",CONCATENATE(" ",K214," ",K$1)),IF(L214="","",CONCATENATE(" ",L214," ",L$1)),IF(M214="","",CONCATENATE(" ",M214," ",M$1)),IF(N214="","",CONCATENATE(" ",N214," ",N$1)),IF(O214="","",CONCATENATE(" ",O214," ",O$1)),IF(P214="","",CONCATENATE(" ",P214," ",P$1))))</f>
        <v>1 UA</v>
      </c>
    </row>
    <row r="215" spans="1:18" ht="15.75" x14ac:dyDescent="0.25">
      <c r="A215" s="283"/>
      <c r="B215" s="302" t="s">
        <v>422</v>
      </c>
      <c r="C215" s="303" t="s">
        <v>259</v>
      </c>
      <c r="D215" s="304" t="s">
        <v>518</v>
      </c>
      <c r="E215" s="306">
        <v>15</v>
      </c>
      <c r="F215" s="306" t="s">
        <v>518</v>
      </c>
      <c r="G215" s="305" t="s">
        <v>518</v>
      </c>
      <c r="H215" s="305" t="s">
        <v>518</v>
      </c>
      <c r="I215" s="305" t="s">
        <v>518</v>
      </c>
      <c r="J215" s="306">
        <v>31</v>
      </c>
      <c r="K215" s="305" t="s">
        <v>518</v>
      </c>
      <c r="L215" s="305" t="s">
        <v>518</v>
      </c>
      <c r="M215" s="305" t="s">
        <v>518</v>
      </c>
      <c r="N215" s="305" t="s">
        <v>518</v>
      </c>
      <c r="O215" s="305" t="s">
        <v>518</v>
      </c>
      <c r="P215" s="305" t="s">
        <v>518</v>
      </c>
      <c r="Q215" s="307">
        <v>183660</v>
      </c>
      <c r="R215" s="308" t="str">
        <f t="shared" si="4"/>
        <v>15 PC</v>
      </c>
    </row>
    <row r="216" spans="1:18" ht="15.75" x14ac:dyDescent="0.25">
      <c r="A216" s="283"/>
      <c r="B216" s="302" t="s">
        <v>444</v>
      </c>
      <c r="C216" s="303" t="s">
        <v>259</v>
      </c>
      <c r="D216" s="304" t="s">
        <v>518</v>
      </c>
      <c r="E216" s="306" t="s">
        <v>518</v>
      </c>
      <c r="F216" s="306" t="s">
        <v>518</v>
      </c>
      <c r="G216" s="305">
        <v>3</v>
      </c>
      <c r="H216" s="305" t="s">
        <v>518</v>
      </c>
      <c r="I216" s="305" t="s">
        <v>518</v>
      </c>
      <c r="J216" s="306">
        <v>40</v>
      </c>
      <c r="K216" s="305" t="s">
        <v>518</v>
      </c>
      <c r="L216" s="305" t="s">
        <v>518</v>
      </c>
      <c r="M216" s="305" t="s">
        <v>518</v>
      </c>
      <c r="N216" s="305" t="s">
        <v>518</v>
      </c>
      <c r="O216" s="305" t="s">
        <v>518</v>
      </c>
      <c r="P216" s="305" t="s">
        <v>518</v>
      </c>
      <c r="Q216" s="307">
        <v>190370</v>
      </c>
      <c r="R216" s="308" t="str">
        <f t="shared" si="4"/>
        <v>3 TK</v>
      </c>
    </row>
    <row r="217" spans="1:18" ht="15.75" x14ac:dyDescent="0.25">
      <c r="A217" s="283"/>
      <c r="B217" s="302" t="s">
        <v>519</v>
      </c>
      <c r="C217" s="303" t="s">
        <v>317</v>
      </c>
      <c r="D217" s="304" t="s">
        <v>518</v>
      </c>
      <c r="E217" s="306" t="s">
        <v>518</v>
      </c>
      <c r="F217" s="306">
        <v>1</v>
      </c>
      <c r="G217" s="305">
        <v>2</v>
      </c>
      <c r="H217" s="305" t="s">
        <v>518</v>
      </c>
      <c r="I217" s="305" t="s">
        <v>518</v>
      </c>
      <c r="J217" s="306">
        <v>32</v>
      </c>
      <c r="K217" s="305" t="s">
        <v>518</v>
      </c>
      <c r="L217" s="305" t="s">
        <v>518</v>
      </c>
      <c r="M217" s="305" t="s">
        <v>518</v>
      </c>
      <c r="N217" s="305" t="s">
        <v>518</v>
      </c>
      <c r="O217" s="305" t="s">
        <v>518</v>
      </c>
      <c r="P217" s="305" t="s">
        <v>518</v>
      </c>
      <c r="Q217" s="307">
        <v>155600</v>
      </c>
      <c r="R217" s="308" t="str">
        <f t="shared" si="4"/>
        <v>1 BP 2 TK</v>
      </c>
    </row>
    <row r="218" spans="1:18" ht="15.75" x14ac:dyDescent="0.25">
      <c r="A218" s="283"/>
      <c r="B218" s="302" t="s">
        <v>355</v>
      </c>
      <c r="C218" s="303" t="s">
        <v>317</v>
      </c>
      <c r="D218" s="304" t="s">
        <v>518</v>
      </c>
      <c r="E218" s="306" t="s">
        <v>518</v>
      </c>
      <c r="F218" s="306" t="s">
        <v>518</v>
      </c>
      <c r="G218" s="305">
        <v>3</v>
      </c>
      <c r="H218" s="305" t="s">
        <v>518</v>
      </c>
      <c r="I218" s="305">
        <v>1</v>
      </c>
      <c r="J218" s="306">
        <v>34</v>
      </c>
      <c r="K218" s="305" t="s">
        <v>518</v>
      </c>
      <c r="L218" s="305" t="s">
        <v>518</v>
      </c>
      <c r="M218" s="305" t="s">
        <v>518</v>
      </c>
      <c r="N218" s="305" t="s">
        <v>518</v>
      </c>
      <c r="O218" s="305" t="s">
        <v>518</v>
      </c>
      <c r="P218" s="305" t="s">
        <v>518</v>
      </c>
      <c r="Q218" s="307">
        <v>97650</v>
      </c>
      <c r="R218" s="308" t="str">
        <f t="shared" si="4"/>
        <v>3 TK 1 ET</v>
      </c>
    </row>
    <row r="219" spans="1:18" ht="15.75" x14ac:dyDescent="0.25">
      <c r="A219" s="283"/>
      <c r="B219" s="302" t="s">
        <v>523</v>
      </c>
      <c r="C219" s="303" t="s">
        <v>263</v>
      </c>
      <c r="D219" s="304" t="s">
        <v>518</v>
      </c>
      <c r="E219" s="306" t="s">
        <v>518</v>
      </c>
      <c r="F219" s="306">
        <v>2</v>
      </c>
      <c r="G219" s="305" t="s">
        <v>518</v>
      </c>
      <c r="H219" s="305">
        <v>3</v>
      </c>
      <c r="I219" s="305" t="s">
        <v>518</v>
      </c>
      <c r="J219" s="306">
        <v>36</v>
      </c>
      <c r="K219" s="305" t="s">
        <v>518</v>
      </c>
      <c r="L219" s="305" t="s">
        <v>518</v>
      </c>
      <c r="M219" s="305" t="s">
        <v>518</v>
      </c>
      <c r="N219" s="305" t="s">
        <v>518</v>
      </c>
      <c r="O219" s="305" t="s">
        <v>518</v>
      </c>
      <c r="P219" s="305" t="s">
        <v>518</v>
      </c>
      <c r="Q219" s="307">
        <v>113045</v>
      </c>
      <c r="R219" s="308" t="str">
        <f t="shared" si="4"/>
        <v>2 BP 3 NS</v>
      </c>
    </row>
    <row r="220" spans="1:18" ht="15.75" x14ac:dyDescent="0.25">
      <c r="A220" s="283"/>
      <c r="B220" s="302" t="s">
        <v>284</v>
      </c>
      <c r="C220" s="303" t="s">
        <v>277</v>
      </c>
      <c r="D220" s="304" t="s">
        <v>518</v>
      </c>
      <c r="E220" s="305" t="s">
        <v>518</v>
      </c>
      <c r="F220" s="305" t="s">
        <v>518</v>
      </c>
      <c r="G220" s="305" t="s">
        <v>518</v>
      </c>
      <c r="H220" s="306">
        <v>3</v>
      </c>
      <c r="I220" s="305" t="s">
        <v>518</v>
      </c>
      <c r="J220" s="306">
        <v>11</v>
      </c>
      <c r="K220" s="305" t="s">
        <v>518</v>
      </c>
      <c r="L220" s="305" t="s">
        <v>518</v>
      </c>
      <c r="M220" s="305" t="s">
        <v>518</v>
      </c>
      <c r="N220" s="305" t="s">
        <v>518</v>
      </c>
      <c r="O220" s="305" t="s">
        <v>518</v>
      </c>
      <c r="P220" s="306">
        <v>1</v>
      </c>
      <c r="Q220" s="307">
        <v>63050</v>
      </c>
      <c r="R220" s="308" t="str">
        <f t="shared" si="4"/>
        <v>3 NS 1 UD</v>
      </c>
    </row>
    <row r="221" spans="1:18" ht="15.75" x14ac:dyDescent="0.25">
      <c r="A221" s="283"/>
      <c r="B221" s="302" t="s">
        <v>384</v>
      </c>
      <c r="C221" s="303" t="s">
        <v>263</v>
      </c>
      <c r="D221" s="304" t="s">
        <v>518</v>
      </c>
      <c r="E221" s="305" t="s">
        <v>518</v>
      </c>
      <c r="F221" s="305" t="s">
        <v>518</v>
      </c>
      <c r="G221" s="306">
        <v>16</v>
      </c>
      <c r="H221" s="306">
        <v>24</v>
      </c>
      <c r="I221" s="306">
        <v>12</v>
      </c>
      <c r="J221" s="309">
        <v>0</v>
      </c>
      <c r="K221" s="305" t="s">
        <v>518</v>
      </c>
      <c r="L221" s="305" t="s">
        <v>518</v>
      </c>
      <c r="M221" s="305" t="s">
        <v>518</v>
      </c>
      <c r="N221" s="305" t="s">
        <v>518</v>
      </c>
      <c r="O221" s="305" t="s">
        <v>518</v>
      </c>
      <c r="P221" s="305" t="s">
        <v>518</v>
      </c>
      <c r="Q221" s="307">
        <v>119815</v>
      </c>
      <c r="R221" s="308" t="str">
        <f t="shared" si="4"/>
        <v>16 TK 24 NS 12 ET</v>
      </c>
    </row>
    <row r="222" spans="1:18" ht="15.75" x14ac:dyDescent="0.25">
      <c r="A222" s="283"/>
      <c r="B222" s="302" t="s">
        <v>454</v>
      </c>
      <c r="C222" s="303" t="s">
        <v>259</v>
      </c>
      <c r="D222" s="304" t="s">
        <v>518</v>
      </c>
      <c r="E222" s="305" t="s">
        <v>518</v>
      </c>
      <c r="F222" s="305" t="s">
        <v>518</v>
      </c>
      <c r="G222" s="306">
        <v>3</v>
      </c>
      <c r="H222" s="306" t="s">
        <v>518</v>
      </c>
      <c r="I222" s="306" t="s">
        <v>518</v>
      </c>
      <c r="J222" s="309">
        <v>51</v>
      </c>
      <c r="K222" s="305" t="s">
        <v>518</v>
      </c>
      <c r="L222" s="305" t="s">
        <v>518</v>
      </c>
      <c r="M222" s="305" t="s">
        <v>518</v>
      </c>
      <c r="N222" s="305" t="s">
        <v>518</v>
      </c>
      <c r="O222" s="305" t="s">
        <v>518</v>
      </c>
      <c r="P222" s="305" t="s">
        <v>518</v>
      </c>
      <c r="Q222" s="307">
        <v>192830</v>
      </c>
      <c r="R222" s="308" t="str">
        <f t="shared" si="4"/>
        <v>3 TK</v>
      </c>
    </row>
    <row r="223" spans="1:18" ht="15.75" x14ac:dyDescent="0.25">
      <c r="A223" s="283"/>
      <c r="B223" s="302" t="s">
        <v>377</v>
      </c>
      <c r="C223" s="303" t="s">
        <v>263</v>
      </c>
      <c r="D223" s="304" t="s">
        <v>518</v>
      </c>
      <c r="E223" s="305" t="s">
        <v>518</v>
      </c>
      <c r="F223" s="305" t="s">
        <v>518</v>
      </c>
      <c r="G223" s="305" t="s">
        <v>518</v>
      </c>
      <c r="H223" s="305" t="s">
        <v>518</v>
      </c>
      <c r="I223" s="305" t="s">
        <v>518</v>
      </c>
      <c r="J223" s="306">
        <v>27</v>
      </c>
      <c r="K223" s="305" t="s">
        <v>518</v>
      </c>
      <c r="L223" s="305" t="s">
        <v>518</v>
      </c>
      <c r="M223" s="305" t="s">
        <v>518</v>
      </c>
      <c r="N223" s="306">
        <v>2</v>
      </c>
      <c r="O223" s="305" t="s">
        <v>518</v>
      </c>
      <c r="P223" s="305" t="s">
        <v>518</v>
      </c>
      <c r="Q223" s="307">
        <v>117395</v>
      </c>
      <c r="R223" s="308" t="str">
        <f t="shared" si="4"/>
        <v>2 UB</v>
      </c>
    </row>
    <row r="224" spans="1:18" ht="15.75" x14ac:dyDescent="0.25">
      <c r="A224" s="283"/>
      <c r="B224" s="302" t="s">
        <v>336</v>
      </c>
      <c r="C224" s="303" t="s">
        <v>317</v>
      </c>
      <c r="D224" s="304" t="s">
        <v>518</v>
      </c>
      <c r="E224" s="305" t="s">
        <v>518</v>
      </c>
      <c r="F224" s="305" t="s">
        <v>518</v>
      </c>
      <c r="G224" s="305" t="s">
        <v>518</v>
      </c>
      <c r="H224" s="305" t="s">
        <v>518</v>
      </c>
      <c r="I224" s="305" t="s">
        <v>518</v>
      </c>
      <c r="J224" s="306">
        <v>20</v>
      </c>
      <c r="K224" s="305" t="s">
        <v>518</v>
      </c>
      <c r="L224" s="305" t="s">
        <v>518</v>
      </c>
      <c r="M224" s="305" t="s">
        <v>518</v>
      </c>
      <c r="N224" s="305" t="s">
        <v>518</v>
      </c>
      <c r="O224" s="306">
        <v>1</v>
      </c>
      <c r="P224" s="305" t="s">
        <v>518</v>
      </c>
      <c r="Q224" s="307">
        <v>93935</v>
      </c>
      <c r="R224" s="308" t="str">
        <f t="shared" si="4"/>
        <v>1 UC</v>
      </c>
    </row>
    <row r="225" spans="1:18" ht="15.75" x14ac:dyDescent="0.25">
      <c r="A225" s="283"/>
      <c r="B225" s="302" t="s">
        <v>468</v>
      </c>
      <c r="C225" s="303" t="s">
        <v>458</v>
      </c>
      <c r="D225" s="322">
        <v>60</v>
      </c>
      <c r="E225" s="305" t="s">
        <v>518</v>
      </c>
      <c r="F225" s="305" t="s">
        <v>518</v>
      </c>
      <c r="G225" s="305" t="s">
        <v>518</v>
      </c>
      <c r="H225" s="305" t="s">
        <v>518</v>
      </c>
      <c r="I225" s="305" t="s">
        <v>518</v>
      </c>
      <c r="J225" s="306">
        <v>37</v>
      </c>
      <c r="K225" s="305" t="s">
        <v>518</v>
      </c>
      <c r="L225" s="305" t="s">
        <v>518</v>
      </c>
      <c r="M225" s="305" t="s">
        <v>518</v>
      </c>
      <c r="N225" s="305" t="s">
        <v>518</v>
      </c>
      <c r="O225" s="305" t="s">
        <v>518</v>
      </c>
      <c r="P225" s="305" t="s">
        <v>518</v>
      </c>
      <c r="Q225" s="307">
        <v>199985</v>
      </c>
      <c r="R225" s="308" t="str">
        <f t="shared" si="4"/>
        <v>60 TO</v>
      </c>
    </row>
    <row r="226" spans="1:18" ht="15.75" x14ac:dyDescent="0.25">
      <c r="A226" s="283"/>
      <c r="B226" s="302" t="s">
        <v>472</v>
      </c>
      <c r="C226" s="303" t="s">
        <v>458</v>
      </c>
      <c r="D226" s="304">
        <v>150</v>
      </c>
      <c r="E226" s="305" t="s">
        <v>518</v>
      </c>
      <c r="F226" s="305" t="s">
        <v>518</v>
      </c>
      <c r="G226" s="305" t="s">
        <v>518</v>
      </c>
      <c r="H226" s="305" t="s">
        <v>518</v>
      </c>
      <c r="I226" s="305" t="s">
        <v>518</v>
      </c>
      <c r="J226" s="306">
        <v>38</v>
      </c>
      <c r="K226" s="305" t="s">
        <v>518</v>
      </c>
      <c r="L226" s="305" t="s">
        <v>518</v>
      </c>
      <c r="M226" s="305" t="s">
        <v>518</v>
      </c>
      <c r="N226" s="305" t="s">
        <v>518</v>
      </c>
      <c r="O226" s="305" t="s">
        <v>518</v>
      </c>
      <c r="P226" s="305" t="s">
        <v>518</v>
      </c>
      <c r="Q226" s="307">
        <v>201870</v>
      </c>
      <c r="R226" s="308" t="str">
        <f t="shared" si="4"/>
        <v>150 TO</v>
      </c>
    </row>
    <row r="227" spans="1:18" ht="15.75" x14ac:dyDescent="0.25">
      <c r="A227" s="283"/>
      <c r="B227" s="302" t="s">
        <v>309</v>
      </c>
      <c r="C227" s="303" t="s">
        <v>277</v>
      </c>
      <c r="D227" s="304" t="s">
        <v>518</v>
      </c>
      <c r="E227" s="305" t="s">
        <v>518</v>
      </c>
      <c r="F227" s="305" t="s">
        <v>518</v>
      </c>
      <c r="G227" s="305" t="s">
        <v>518</v>
      </c>
      <c r="H227" s="305">
        <v>2</v>
      </c>
      <c r="I227" s="305" t="s">
        <v>518</v>
      </c>
      <c r="J227" s="306">
        <v>22</v>
      </c>
      <c r="K227" s="305" t="s">
        <v>518</v>
      </c>
      <c r="L227" s="305" t="s">
        <v>518</v>
      </c>
      <c r="M227" s="305" t="s">
        <v>518</v>
      </c>
      <c r="N227" s="306" t="s">
        <v>518</v>
      </c>
      <c r="O227" s="305" t="s">
        <v>518</v>
      </c>
      <c r="P227" s="305" t="s">
        <v>518</v>
      </c>
      <c r="Q227" s="307">
        <v>65925</v>
      </c>
      <c r="R227" s="308" t="str">
        <f t="shared" si="4"/>
        <v>2 NS</v>
      </c>
    </row>
    <row r="228" spans="1:18" ht="15.75" x14ac:dyDescent="0.25">
      <c r="A228" s="283"/>
      <c r="B228" s="302" t="s">
        <v>281</v>
      </c>
      <c r="C228" s="303" t="s">
        <v>277</v>
      </c>
      <c r="D228" s="304" t="s">
        <v>518</v>
      </c>
      <c r="E228" s="305" t="s">
        <v>518</v>
      </c>
      <c r="F228" s="305" t="s">
        <v>518</v>
      </c>
      <c r="G228" s="305" t="s">
        <v>518</v>
      </c>
      <c r="H228" s="305" t="s">
        <v>518</v>
      </c>
      <c r="I228" s="305">
        <v>1</v>
      </c>
      <c r="J228" s="306">
        <v>13</v>
      </c>
      <c r="K228" s="305" t="s">
        <v>518</v>
      </c>
      <c r="L228" s="305" t="s">
        <v>518</v>
      </c>
      <c r="M228" s="305" t="s">
        <v>518</v>
      </c>
      <c r="N228" s="306" t="s">
        <v>518</v>
      </c>
      <c r="O228" s="305" t="s">
        <v>518</v>
      </c>
      <c r="P228" s="305" t="s">
        <v>518</v>
      </c>
      <c r="Q228" s="307">
        <v>56645</v>
      </c>
      <c r="R228" s="308" t="str">
        <f t="shared" si="4"/>
        <v>1 ET</v>
      </c>
    </row>
    <row r="229" spans="1:18" ht="15.75" x14ac:dyDescent="0.25">
      <c r="A229" s="283"/>
      <c r="B229" s="302" t="s">
        <v>77</v>
      </c>
      <c r="C229" s="303" t="s">
        <v>458</v>
      </c>
      <c r="D229" s="304">
        <v>150</v>
      </c>
      <c r="E229" s="305" t="s">
        <v>518</v>
      </c>
      <c r="F229" s="305" t="s">
        <v>518</v>
      </c>
      <c r="G229" s="305" t="s">
        <v>518</v>
      </c>
      <c r="H229" s="305">
        <v>4</v>
      </c>
      <c r="I229" s="305" t="s">
        <v>518</v>
      </c>
      <c r="J229" s="306">
        <v>35</v>
      </c>
      <c r="K229" s="305" t="s">
        <v>518</v>
      </c>
      <c r="L229" s="305" t="s">
        <v>518</v>
      </c>
      <c r="M229" s="305" t="s">
        <v>518</v>
      </c>
      <c r="N229" s="306" t="s">
        <v>518</v>
      </c>
      <c r="O229" s="305" t="s">
        <v>518</v>
      </c>
      <c r="P229" s="305" t="s">
        <v>518</v>
      </c>
      <c r="Q229" s="307">
        <v>197020</v>
      </c>
      <c r="R229" s="308" t="str">
        <f t="shared" si="4"/>
        <v>150 TO 4 NS</v>
      </c>
    </row>
    <row r="230" spans="1:18" ht="15.75" x14ac:dyDescent="0.25">
      <c r="A230" s="283"/>
      <c r="B230" s="302" t="s">
        <v>279</v>
      </c>
      <c r="C230" s="303" t="s">
        <v>277</v>
      </c>
      <c r="D230" s="304" t="s">
        <v>518</v>
      </c>
      <c r="E230" s="305" t="s">
        <v>518</v>
      </c>
      <c r="F230" s="305" t="s">
        <v>518</v>
      </c>
      <c r="G230" s="305">
        <v>1</v>
      </c>
      <c r="H230" s="305" t="s">
        <v>518</v>
      </c>
      <c r="I230" s="305" t="s">
        <v>518</v>
      </c>
      <c r="J230" s="309">
        <v>10</v>
      </c>
      <c r="K230" s="305" t="s">
        <v>518</v>
      </c>
      <c r="L230" s="305" t="s">
        <v>518</v>
      </c>
      <c r="M230" s="305" t="s">
        <v>518</v>
      </c>
      <c r="N230" s="305" t="s">
        <v>518</v>
      </c>
      <c r="O230" s="305" t="s">
        <v>518</v>
      </c>
      <c r="P230" s="306">
        <v>2</v>
      </c>
      <c r="Q230" s="307">
        <v>53390</v>
      </c>
      <c r="R230" s="308" t="str">
        <f t="shared" si="4"/>
        <v>1 TK 2 UD</v>
      </c>
    </row>
    <row r="231" spans="1:18" ht="15.75" x14ac:dyDescent="0.25">
      <c r="A231" s="283"/>
      <c r="B231" s="302" t="s">
        <v>351</v>
      </c>
      <c r="C231" s="303" t="s">
        <v>317</v>
      </c>
      <c r="D231" s="304" t="s">
        <v>518</v>
      </c>
      <c r="E231" s="305" t="s">
        <v>518</v>
      </c>
      <c r="F231" s="305" t="s">
        <v>518</v>
      </c>
      <c r="G231" s="306" t="s">
        <v>518</v>
      </c>
      <c r="H231" s="305" t="s">
        <v>518</v>
      </c>
      <c r="I231" s="305" t="s">
        <v>518</v>
      </c>
      <c r="J231" s="306">
        <v>36</v>
      </c>
      <c r="K231" s="305">
        <v>1</v>
      </c>
      <c r="L231" s="306" t="s">
        <v>518</v>
      </c>
      <c r="M231" s="305" t="s">
        <v>518</v>
      </c>
      <c r="N231" s="305" t="s">
        <v>518</v>
      </c>
      <c r="O231" s="305" t="s">
        <v>518</v>
      </c>
      <c r="P231" s="305" t="s">
        <v>518</v>
      </c>
      <c r="Q231" s="307">
        <v>96765</v>
      </c>
      <c r="R231" s="308" t="str">
        <f t="shared" si="4"/>
        <v>1 DC</v>
      </c>
    </row>
    <row r="232" spans="1:18" ht="15.75" x14ac:dyDescent="0.25">
      <c r="A232" s="283"/>
      <c r="B232" s="302" t="s">
        <v>438</v>
      </c>
      <c r="C232" s="303" t="s">
        <v>259</v>
      </c>
      <c r="D232" s="304" t="s">
        <v>518</v>
      </c>
      <c r="E232" s="305" t="s">
        <v>518</v>
      </c>
      <c r="F232" s="305" t="s">
        <v>518</v>
      </c>
      <c r="G232" s="305" t="s">
        <v>518</v>
      </c>
      <c r="H232" s="305" t="s">
        <v>518</v>
      </c>
      <c r="I232" s="305" t="s">
        <v>518</v>
      </c>
      <c r="J232" s="306">
        <v>32</v>
      </c>
      <c r="K232" s="305" t="s">
        <v>518</v>
      </c>
      <c r="L232" s="305" t="s">
        <v>518</v>
      </c>
      <c r="M232" s="305">
        <v>2</v>
      </c>
      <c r="N232" s="305" t="s">
        <v>518</v>
      </c>
      <c r="O232" s="305" t="s">
        <v>518</v>
      </c>
      <c r="P232" s="305" t="s">
        <v>518</v>
      </c>
      <c r="Q232" s="307">
        <v>185645</v>
      </c>
      <c r="R232" s="308" t="str">
        <f t="shared" si="4"/>
        <v>2 UA</v>
      </c>
    </row>
    <row r="233" spans="1:18" ht="15.75" x14ac:dyDescent="0.25">
      <c r="A233" s="283"/>
      <c r="B233" s="302" t="s">
        <v>497</v>
      </c>
      <c r="C233" s="303" t="s">
        <v>458</v>
      </c>
      <c r="D233" s="304">
        <v>300</v>
      </c>
      <c r="E233" s="305" t="s">
        <v>518</v>
      </c>
      <c r="F233" s="305" t="s">
        <v>518</v>
      </c>
      <c r="G233" s="306" t="s">
        <v>518</v>
      </c>
      <c r="H233" s="305" t="s">
        <v>518</v>
      </c>
      <c r="I233" s="305" t="s">
        <v>518</v>
      </c>
      <c r="J233" s="306">
        <v>65</v>
      </c>
      <c r="K233" s="305" t="s">
        <v>518</v>
      </c>
      <c r="L233" s="306" t="s">
        <v>518</v>
      </c>
      <c r="M233" s="305" t="s">
        <v>518</v>
      </c>
      <c r="N233" s="305" t="s">
        <v>518</v>
      </c>
      <c r="O233" s="305" t="s">
        <v>518</v>
      </c>
      <c r="P233" s="305" t="s">
        <v>518</v>
      </c>
      <c r="Q233" s="307">
        <v>209465</v>
      </c>
      <c r="R233" s="308" t="str">
        <f t="shared" si="4"/>
        <v>300 TO</v>
      </c>
    </row>
    <row r="234" spans="1:18" ht="15.75" x14ac:dyDescent="0.25">
      <c r="A234" s="283"/>
      <c r="B234" s="302" t="s">
        <v>398</v>
      </c>
      <c r="C234" s="303" t="s">
        <v>263</v>
      </c>
      <c r="D234" s="304">
        <v>150</v>
      </c>
      <c r="E234" s="305" t="s">
        <v>518</v>
      </c>
      <c r="F234" s="305" t="s">
        <v>518</v>
      </c>
      <c r="G234" s="306" t="s">
        <v>518</v>
      </c>
      <c r="H234" s="305" t="s">
        <v>518</v>
      </c>
      <c r="I234" s="305" t="s">
        <v>518</v>
      </c>
      <c r="J234" s="306">
        <v>33</v>
      </c>
      <c r="K234" s="305" t="s">
        <v>518</v>
      </c>
      <c r="L234" s="306" t="s">
        <v>518</v>
      </c>
      <c r="M234" s="305" t="s">
        <v>518</v>
      </c>
      <c r="N234" s="305" t="s">
        <v>518</v>
      </c>
      <c r="O234" s="305" t="s">
        <v>518</v>
      </c>
      <c r="P234" s="305" t="s">
        <v>518</v>
      </c>
      <c r="Q234" s="307">
        <v>108860</v>
      </c>
      <c r="R234" s="308" t="str">
        <f t="shared" si="4"/>
        <v>150 TO</v>
      </c>
    </row>
    <row r="235" spans="1:18" ht="15.75" x14ac:dyDescent="0.25">
      <c r="A235" s="283"/>
      <c r="B235" s="302" t="s">
        <v>473</v>
      </c>
      <c r="C235" s="303" t="s">
        <v>458</v>
      </c>
      <c r="D235" s="304" t="s">
        <v>518</v>
      </c>
      <c r="E235" s="305" t="s">
        <v>518</v>
      </c>
      <c r="F235" s="305">
        <v>4</v>
      </c>
      <c r="G235" s="306" t="s">
        <v>518</v>
      </c>
      <c r="H235" s="305">
        <v>4</v>
      </c>
      <c r="I235" s="305" t="s">
        <v>518</v>
      </c>
      <c r="J235" s="306">
        <v>50</v>
      </c>
      <c r="K235" s="305" t="s">
        <v>518</v>
      </c>
      <c r="L235" s="306" t="s">
        <v>518</v>
      </c>
      <c r="M235" s="305" t="s">
        <v>518</v>
      </c>
      <c r="N235" s="305" t="s">
        <v>518</v>
      </c>
      <c r="O235" s="305" t="s">
        <v>518</v>
      </c>
      <c r="P235" s="305" t="s">
        <v>518</v>
      </c>
      <c r="Q235" s="307">
        <v>203410</v>
      </c>
      <c r="R235" s="308" t="str">
        <f t="shared" si="4"/>
        <v>4 BP 4 NS</v>
      </c>
    </row>
    <row r="236" spans="1:18" ht="15.75" x14ac:dyDescent="0.25">
      <c r="A236" s="283"/>
      <c r="B236" s="302" t="s">
        <v>345</v>
      </c>
      <c r="C236" s="303" t="s">
        <v>317</v>
      </c>
      <c r="D236" s="304" t="s">
        <v>518</v>
      </c>
      <c r="E236" s="305" t="s">
        <v>518</v>
      </c>
      <c r="F236" s="305">
        <v>1</v>
      </c>
      <c r="G236" s="306" t="s">
        <v>518</v>
      </c>
      <c r="H236" s="305">
        <v>2</v>
      </c>
      <c r="I236" s="305" t="s">
        <v>518</v>
      </c>
      <c r="J236" s="306">
        <v>31</v>
      </c>
      <c r="K236" s="305" t="s">
        <v>518</v>
      </c>
      <c r="L236" s="306" t="s">
        <v>518</v>
      </c>
      <c r="M236" s="305" t="s">
        <v>518</v>
      </c>
      <c r="N236" s="305" t="s">
        <v>518</v>
      </c>
      <c r="O236" s="305" t="s">
        <v>518</v>
      </c>
      <c r="P236" s="305" t="s">
        <v>518</v>
      </c>
      <c r="Q236" s="307">
        <v>151020</v>
      </c>
      <c r="R236" s="308" t="str">
        <f t="shared" si="4"/>
        <v>1 BP 2 NS</v>
      </c>
    </row>
    <row r="237" spans="1:18" ht="15.75" x14ac:dyDescent="0.25">
      <c r="A237" s="283"/>
      <c r="B237" s="302" t="s">
        <v>289</v>
      </c>
      <c r="C237" s="303" t="s">
        <v>277</v>
      </c>
      <c r="D237" s="304" t="s">
        <v>518</v>
      </c>
      <c r="E237" s="305" t="s">
        <v>518</v>
      </c>
      <c r="F237" s="305" t="s">
        <v>518</v>
      </c>
      <c r="G237" s="306" t="s">
        <v>518</v>
      </c>
      <c r="H237" s="305">
        <v>1</v>
      </c>
      <c r="I237" s="305" t="s">
        <v>518</v>
      </c>
      <c r="J237" s="306">
        <v>15</v>
      </c>
      <c r="K237" s="305" t="s">
        <v>518</v>
      </c>
      <c r="L237" s="306" t="s">
        <v>518</v>
      </c>
      <c r="M237" s="305" t="s">
        <v>518</v>
      </c>
      <c r="N237" s="305" t="s">
        <v>518</v>
      </c>
      <c r="O237" s="305" t="s">
        <v>518</v>
      </c>
      <c r="P237" s="305" t="s">
        <v>518</v>
      </c>
      <c r="Q237" s="307">
        <v>59500</v>
      </c>
      <c r="R237" s="308" t="str">
        <f t="shared" si="4"/>
        <v>1 NS</v>
      </c>
    </row>
    <row r="238" spans="1:18" ht="15.75" x14ac:dyDescent="0.25">
      <c r="A238" s="283"/>
      <c r="B238" s="302" t="s">
        <v>344</v>
      </c>
      <c r="C238" s="303" t="s">
        <v>317</v>
      </c>
      <c r="D238" s="304" t="s">
        <v>518</v>
      </c>
      <c r="E238" s="305" t="s">
        <v>518</v>
      </c>
      <c r="F238" s="305" t="s">
        <v>518</v>
      </c>
      <c r="G238" s="305" t="s">
        <v>518</v>
      </c>
      <c r="H238" s="305" t="s">
        <v>518</v>
      </c>
      <c r="I238" s="305" t="s">
        <v>518</v>
      </c>
      <c r="J238" s="306">
        <v>30</v>
      </c>
      <c r="K238" s="305" t="s">
        <v>518</v>
      </c>
      <c r="L238" s="305" t="s">
        <v>518</v>
      </c>
      <c r="M238" s="305" t="s">
        <v>518</v>
      </c>
      <c r="N238" s="305">
        <v>1</v>
      </c>
      <c r="O238" s="305" t="s">
        <v>518</v>
      </c>
      <c r="P238" s="305" t="s">
        <v>518</v>
      </c>
      <c r="Q238" s="307">
        <v>92730</v>
      </c>
      <c r="R238" s="308" t="str">
        <f t="shared" si="4"/>
        <v>1 UB</v>
      </c>
    </row>
    <row r="239" spans="1:18" ht="15.75" x14ac:dyDescent="0.25">
      <c r="A239" s="283"/>
      <c r="B239" s="302" t="s">
        <v>436</v>
      </c>
      <c r="C239" s="303" t="s">
        <v>259</v>
      </c>
      <c r="D239" s="304" t="s">
        <v>518</v>
      </c>
      <c r="E239" s="305" t="s">
        <v>518</v>
      </c>
      <c r="F239" s="305" t="s">
        <v>518</v>
      </c>
      <c r="G239" s="305" t="s">
        <v>518</v>
      </c>
      <c r="H239" s="306">
        <v>4</v>
      </c>
      <c r="I239" s="305" t="s">
        <v>518</v>
      </c>
      <c r="J239" s="306">
        <v>33</v>
      </c>
      <c r="K239" s="305" t="s">
        <v>518</v>
      </c>
      <c r="L239" s="305" t="s">
        <v>518</v>
      </c>
      <c r="M239" s="305" t="s">
        <v>518</v>
      </c>
      <c r="N239" s="305" t="s">
        <v>518</v>
      </c>
      <c r="O239" s="305" t="s">
        <v>518</v>
      </c>
      <c r="P239" s="305" t="s">
        <v>518</v>
      </c>
      <c r="Q239" s="307">
        <v>184730</v>
      </c>
      <c r="R239" s="308" t="str">
        <f t="shared" si="4"/>
        <v>4 NS</v>
      </c>
    </row>
    <row r="240" spans="1:18" ht="15.75" x14ac:dyDescent="0.25">
      <c r="A240" s="283"/>
      <c r="B240" s="302" t="s">
        <v>492</v>
      </c>
      <c r="C240" s="303" t="s">
        <v>458</v>
      </c>
      <c r="D240" s="304">
        <v>300</v>
      </c>
      <c r="E240" s="305" t="s">
        <v>518</v>
      </c>
      <c r="F240" s="305" t="s">
        <v>518</v>
      </c>
      <c r="G240" s="305" t="s">
        <v>518</v>
      </c>
      <c r="H240" s="306" t="s">
        <v>518</v>
      </c>
      <c r="I240" s="305" t="s">
        <v>518</v>
      </c>
      <c r="J240" s="306">
        <v>68</v>
      </c>
      <c r="K240" s="305" t="s">
        <v>518</v>
      </c>
      <c r="L240" s="305" t="s">
        <v>518</v>
      </c>
      <c r="M240" s="305" t="s">
        <v>518</v>
      </c>
      <c r="N240" s="305" t="s">
        <v>518</v>
      </c>
      <c r="O240" s="305" t="s">
        <v>518</v>
      </c>
      <c r="P240" s="305" t="s">
        <v>518</v>
      </c>
      <c r="Q240" s="307">
        <v>209855</v>
      </c>
      <c r="R240" s="308" t="str">
        <f t="shared" si="4"/>
        <v>300 TO</v>
      </c>
    </row>
    <row r="241" spans="1:18" ht="15.75" x14ac:dyDescent="0.25">
      <c r="A241" s="283"/>
      <c r="B241" s="302" t="s">
        <v>467</v>
      </c>
      <c r="C241" s="303" t="s">
        <v>458</v>
      </c>
      <c r="D241" s="304" t="s">
        <v>518</v>
      </c>
      <c r="E241" s="305" t="s">
        <v>518</v>
      </c>
      <c r="F241" s="305" t="s">
        <v>518</v>
      </c>
      <c r="G241" s="305" t="s">
        <v>518</v>
      </c>
      <c r="H241" s="306" t="s">
        <v>518</v>
      </c>
      <c r="I241" s="305" t="s">
        <v>518</v>
      </c>
      <c r="J241" s="306">
        <v>29</v>
      </c>
      <c r="K241" s="305" t="s">
        <v>518</v>
      </c>
      <c r="L241" s="305">
        <v>1</v>
      </c>
      <c r="M241" s="305" t="s">
        <v>518</v>
      </c>
      <c r="N241" s="305" t="s">
        <v>518</v>
      </c>
      <c r="O241" s="305" t="s">
        <v>518</v>
      </c>
      <c r="P241" s="305" t="s">
        <v>518</v>
      </c>
      <c r="Q241" s="307">
        <v>204240</v>
      </c>
      <c r="R241" s="308" t="str">
        <f t="shared" si="4"/>
        <v>1 US</v>
      </c>
    </row>
    <row r="242" spans="1:18" ht="15.75" x14ac:dyDescent="0.25">
      <c r="A242" s="283"/>
      <c r="B242" s="302" t="s">
        <v>482</v>
      </c>
      <c r="C242" s="303" t="s">
        <v>458</v>
      </c>
      <c r="D242" s="304">
        <v>200</v>
      </c>
      <c r="E242" s="305" t="s">
        <v>518</v>
      </c>
      <c r="F242" s="305" t="s">
        <v>518</v>
      </c>
      <c r="G242" s="305">
        <v>6</v>
      </c>
      <c r="H242" s="306" t="s">
        <v>518</v>
      </c>
      <c r="I242" s="305" t="s">
        <v>518</v>
      </c>
      <c r="J242" s="306">
        <v>63</v>
      </c>
      <c r="K242" s="305" t="s">
        <v>518</v>
      </c>
      <c r="L242" s="305" t="s">
        <v>518</v>
      </c>
      <c r="M242" s="305" t="s">
        <v>518</v>
      </c>
      <c r="N242" s="305" t="s">
        <v>518</v>
      </c>
      <c r="O242" s="305" t="s">
        <v>518</v>
      </c>
      <c r="P242" s="305" t="s">
        <v>518</v>
      </c>
      <c r="Q242" s="307">
        <v>206210</v>
      </c>
      <c r="R242" s="308" t="str">
        <f t="shared" si="4"/>
        <v>200 TO 6 TK</v>
      </c>
    </row>
    <row r="243" spans="1:18" ht="15.75" x14ac:dyDescent="0.25">
      <c r="A243" s="283"/>
      <c r="B243" s="302" t="s">
        <v>372</v>
      </c>
      <c r="C243" s="303" t="s">
        <v>263</v>
      </c>
      <c r="D243" s="304" t="s">
        <v>518</v>
      </c>
      <c r="E243" s="305" t="s">
        <v>518</v>
      </c>
      <c r="F243" s="305" t="s">
        <v>518</v>
      </c>
      <c r="G243" s="305" t="s">
        <v>518</v>
      </c>
      <c r="H243" s="306" t="s">
        <v>518</v>
      </c>
      <c r="I243" s="305" t="s">
        <v>518</v>
      </c>
      <c r="J243" s="306">
        <v>27</v>
      </c>
      <c r="K243" s="305">
        <v>1</v>
      </c>
      <c r="L243" s="305" t="s">
        <v>518</v>
      </c>
      <c r="M243" s="305" t="s">
        <v>518</v>
      </c>
      <c r="N243" s="305" t="s">
        <v>518</v>
      </c>
      <c r="O243" s="305" t="s">
        <v>518</v>
      </c>
      <c r="P243" s="305" t="s">
        <v>518</v>
      </c>
      <c r="Q243" s="307">
        <v>104940</v>
      </c>
      <c r="R243" s="308" t="str">
        <f t="shared" si="4"/>
        <v>1 DC</v>
      </c>
    </row>
    <row r="244" spans="1:18" ht="15.75" x14ac:dyDescent="0.25">
      <c r="A244" s="283"/>
      <c r="B244" s="302" t="s">
        <v>330</v>
      </c>
      <c r="C244" s="303" t="s">
        <v>317</v>
      </c>
      <c r="D244" s="304" t="s">
        <v>518</v>
      </c>
      <c r="E244" s="305" t="s">
        <v>518</v>
      </c>
      <c r="F244" s="305">
        <v>1</v>
      </c>
      <c r="G244" s="305" t="s">
        <v>518</v>
      </c>
      <c r="H244" s="306">
        <v>2</v>
      </c>
      <c r="I244" s="305" t="s">
        <v>518</v>
      </c>
      <c r="J244" s="306">
        <v>28</v>
      </c>
      <c r="K244" s="305" t="s">
        <v>518</v>
      </c>
      <c r="L244" s="305" t="s">
        <v>518</v>
      </c>
      <c r="M244" s="305" t="s">
        <v>518</v>
      </c>
      <c r="N244" s="305" t="s">
        <v>518</v>
      </c>
      <c r="O244" s="305" t="s">
        <v>518</v>
      </c>
      <c r="P244" s="305" t="s">
        <v>518</v>
      </c>
      <c r="Q244" s="307">
        <v>89515</v>
      </c>
      <c r="R244" s="308" t="str">
        <f t="shared" si="4"/>
        <v>1 BP 2 NS</v>
      </c>
    </row>
    <row r="245" spans="1:18" ht="15.75" x14ac:dyDescent="0.25">
      <c r="A245" s="283"/>
      <c r="B245" s="302" t="s">
        <v>432</v>
      </c>
      <c r="C245" s="303" t="s">
        <v>259</v>
      </c>
      <c r="D245" s="304" t="s">
        <v>518</v>
      </c>
      <c r="E245" s="305" t="s">
        <v>518</v>
      </c>
      <c r="F245" s="305">
        <v>2</v>
      </c>
      <c r="G245" s="305">
        <v>3</v>
      </c>
      <c r="H245" s="306" t="s">
        <v>518</v>
      </c>
      <c r="I245" s="305" t="s">
        <v>518</v>
      </c>
      <c r="J245" s="306">
        <v>37</v>
      </c>
      <c r="K245" s="305" t="s">
        <v>518</v>
      </c>
      <c r="L245" s="305" t="s">
        <v>518</v>
      </c>
      <c r="M245" s="305" t="s">
        <v>518</v>
      </c>
      <c r="N245" s="305" t="s">
        <v>518</v>
      </c>
      <c r="O245" s="305" t="s">
        <v>518</v>
      </c>
      <c r="P245" s="305" t="s">
        <v>518</v>
      </c>
      <c r="Q245" s="307">
        <v>126535</v>
      </c>
      <c r="R245" s="308" t="str">
        <f t="shared" si="4"/>
        <v>2 BP 3 TK</v>
      </c>
    </row>
    <row r="246" spans="1:18" ht="16.5" thickBot="1" x14ac:dyDescent="0.3">
      <c r="A246" s="283"/>
      <c r="B246" s="323" t="s">
        <v>527</v>
      </c>
      <c r="C246" s="324" t="s">
        <v>458</v>
      </c>
      <c r="D246" s="325" t="s">
        <v>518</v>
      </c>
      <c r="E246" s="326" t="s">
        <v>518</v>
      </c>
      <c r="F246" s="326">
        <v>3</v>
      </c>
      <c r="G246" s="326" t="s">
        <v>518</v>
      </c>
      <c r="H246" s="326" t="s">
        <v>518</v>
      </c>
      <c r="I246" s="326" t="s">
        <v>518</v>
      </c>
      <c r="J246" s="326">
        <v>67</v>
      </c>
      <c r="K246" s="326" t="s">
        <v>518</v>
      </c>
      <c r="L246" s="327" t="s">
        <v>518</v>
      </c>
      <c r="M246" s="326" t="s">
        <v>518</v>
      </c>
      <c r="N246" s="326" t="s">
        <v>518</v>
      </c>
      <c r="O246" s="326" t="s">
        <v>518</v>
      </c>
      <c r="P246" s="326" t="s">
        <v>518</v>
      </c>
      <c r="Q246" s="328">
        <v>198480</v>
      </c>
      <c r="R246" s="329" t="str">
        <f>TRIM(CONCATENATE(IF(D246="","",CONCATENATE(" ",D246," ",D$1)),IF(E246="","",CONCATENATE(" ",E246," ",E$1)),IF(F246="","",CONCATENATE(" ",F246," ",F$1)),IF(G246="","",CONCATENATE(" ",G246," ",G$1)),IF(H246="","",CONCATENATE(" ",H246," ",H$1)),IF(I246="","",CONCATENATE(" ",I246," ",I$1)),IF(K246="","",CONCATENATE(" ",K246," ",K$1)),IF(L246="","",CONCATENATE(" ",L246," ",L$1)),IF(M246="","",CONCATENATE(" ",M246," ",M$1)),IF(N246="","",CONCATENATE(" ",N246," ",N$1)),IF(O246="","",CONCATENATE(" ",O246," ",O$1)),IF(P246="","",CONCATENATE(" ",P246," ",P$1))))</f>
        <v>3 BP</v>
      </c>
    </row>
    <row r="247" spans="1:18" ht="18.75" customHeight="1" x14ac:dyDescent="0.25">
      <c r="B247" s="330"/>
      <c r="C247" s="331"/>
      <c r="D247" s="332"/>
      <c r="E247" s="332"/>
      <c r="F247" s="332"/>
      <c r="G247" s="332"/>
      <c r="H247" s="332"/>
      <c r="I247" s="332"/>
      <c r="J247" s="332"/>
      <c r="K247" s="332"/>
      <c r="L247" s="332"/>
      <c r="M247" s="332"/>
      <c r="N247" s="332"/>
      <c r="O247" s="332"/>
      <c r="P247" s="332"/>
      <c r="Q247" s="332"/>
      <c r="R247" s="333" t="s">
        <v>1977</v>
      </c>
    </row>
  </sheetData>
  <sheetProtection algorithmName="SHA-512" hashValue="KvSeVMIfPZOls8H/AdVcMEDou2Vp3UTDPIBxtyVlYV16s0Odwu2IK5hb0jxprWEEzCsxFdQdk7MuamKm7RLGew==" saltValue="tOzXSE7x/vqPGlKCzTuivw==" spinCount="100000" sheet="1" objects="1" scenarios="1"/>
  <mergeCells count="1">
    <mergeCell ref="R2:R3"/>
  </mergeCells>
  <pageMargins left="0.7" right="0.7" top="0.78740157499999996" bottom="0.78740157499999996" header="0.3" footer="0.3"/>
  <pageSetup paperSize="9" orientation="portrait" r:id="rId1"/>
  <ignoredErrors>
    <ignoredError sqref="R4:R246 D3:Q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ngine">
    <outlinePr summaryBelow="0" summaryRight="0"/>
  </sheetPr>
  <dimension ref="A1:BY448"/>
  <sheetViews>
    <sheetView zoomScaleNormal="100" workbookViewId="0"/>
  </sheetViews>
  <sheetFormatPr defaultRowHeight="15" outlineLevelCol="1" x14ac:dyDescent="0.25"/>
  <cols>
    <col min="1" max="1" width="3.85546875" customWidth="1" collapsed="1"/>
    <col min="2" max="2" width="9.140625" hidden="1" customWidth="1" outlineLevel="1"/>
    <col min="3" max="3" width="10.28515625" hidden="1" customWidth="1" outlineLevel="1"/>
    <col min="4" max="8" width="9.140625" hidden="1" customWidth="1" outlineLevel="1"/>
    <col min="9" max="9" width="10" hidden="1" customWidth="1" outlineLevel="1"/>
    <col min="10" max="13" width="9.140625" hidden="1" customWidth="1" outlineLevel="1"/>
    <col min="14" max="29" width="3.5703125" hidden="1" customWidth="1" outlineLevel="1"/>
    <col min="30" max="35" width="4.28515625" hidden="1" customWidth="1" outlineLevel="1"/>
    <col min="36" max="36" width="4.28515625" customWidth="1" collapsed="1"/>
    <col min="37" max="37" width="11.140625" hidden="1" customWidth="1" outlineLevel="1"/>
    <col min="38" max="58" width="4.28515625" hidden="1" customWidth="1" outlineLevel="1"/>
    <col min="59" max="59" width="4.28515625" customWidth="1"/>
    <col min="60" max="60" width="2.42578125" bestFit="1" customWidth="1"/>
    <col min="61" max="61" width="6.42578125" customWidth="1" collapsed="1"/>
    <col min="62" max="62" width="5.28515625" hidden="1" customWidth="1" outlineLevel="1"/>
    <col min="63" max="63" width="11.85546875" hidden="1" customWidth="1" outlineLevel="1"/>
    <col min="64" max="64" width="6.5703125" hidden="1" customWidth="1" outlineLevel="1"/>
    <col min="65" max="65" width="6.7109375" hidden="1" customWidth="1" outlineLevel="1"/>
    <col min="66" max="66" width="5.28515625" hidden="1" customWidth="1" outlineLevel="1"/>
    <col min="67" max="67" width="24" hidden="1" customWidth="1" outlineLevel="1"/>
    <col min="68" max="70" width="7" hidden="1" customWidth="1" outlineLevel="1"/>
    <col min="71" max="71" width="7.7109375" hidden="1" customWidth="1" outlineLevel="1"/>
    <col min="72" max="72" width="8.42578125" hidden="1" customWidth="1" outlineLevel="1"/>
    <col min="73" max="73" width="15.42578125" hidden="1" customWidth="1" outlineLevel="1"/>
    <col min="74" max="74" width="8.5703125" hidden="1" customWidth="1" outlineLevel="1"/>
    <col min="75" max="76" width="12" bestFit="1" customWidth="1"/>
  </cols>
  <sheetData>
    <row r="1" spans="1:74" x14ac:dyDescent="0.25">
      <c r="B1" s="154" t="str">
        <f ca="1">RIGHT(INDIRECT(CONCATENATE("'Raw Data'!A",'A8 Mastery'!K3)),2*6120+54)</f>
        <v>4348454154454E47494E450300000070F0080F00000000E8170000a8966402b90b00001009cd0f5009cd0f000000000700000001000000000000000000000000000000000000000800000000000001000000000080fc430080fc4301000000000000000000000000000000000000000000000000000000000000000000803f00000000040000002821672534216725342167250000000000000000908e211a000000000000000001010000d0a7a20dffffffff01000000fa000000a50000005500000000000000c63f9e2c0000000080ec91510000000004000000ffffffff000000000000000000000000000000000000000000000000000000000000000000000000000000000000000000000000650ce7ae00000000ffffffffffffffff0400000000000000ffffffff000000000000000000000000190000004a9f912c000000000cec912c0000000004000000ffffffff000000000000000000000000000000000000000000000000000000000000000000000000000000000000000000000000d90ce7ae00000000ffffffffffffffff0400000000000000ffffffff0000000000000000000000000080fc4300000000a8966402ba0b000050f3cc0fd0f3cc0f00000000070000000100000000000000000000000000000000000000080000000000000100000000008005440080054402000000000000000000000000000000000000000000000000000000000000000000803f00000000040000006821672574216725742167250000000000000000908e211a000000000000000001010000d0a7a20db90b000002000000fa000000a500000055000000000000006e3c9e2c0000000028ef91510000000004000000ffffffff000000000000000000000000000000000000000000000000000000000000000000000000000000000000000000000000fd0fe7ae00000000ffffffffffffffff0400000000000000ffffffff00000000000000000000000019000000f29d912c00000000b4ee912c0000000004000000ffffffff000000000000000000000000000000000000000000000000000000000000000000000000000000000000000000000000710ee7ae00000000ffffffffffffffff0400000000000000ffffffff0000000000000000000000000000034400000000a8966402bb0b000050f7cc0f90f7cc0f0700000007000000010000000000000000000000000000000000000008000000000000010000000000800a4400800a4403000000000000000000000000000000000000000000000000000000000000000000803f00000000040000005822672564226725642267250000000000000000908e211a000000000000000001010000d0a7a20dba0b000003000000fa000000a50000005500000000000000963a9e2c00000000d0e991510000000004000000ffffffff0000000000000000000000000000000000000000000000000000000000000000000000000000000000000000000000009509e7ae00000000ffffffffffffffff0400000000000000ffffffff000000000000000000000000190000001a9a912c000000005ce9912c0000000004000000ffffffff0000000000000000000000000000000000000000000000000000000000000000000000000000000000000000000000000908e7ae00000000ffffffffffffffff0400000000000000ffffffff00000000000000000000000000c0074401000000a8966402bc0b0000d0facc0fd0fbcc0f0600000007000000010000000000000000000000000000000000000008000000000000010000000000400f4400400f4404000000000000000000000000000000000000000000000000000000000000000000803f0000000002000000c8236725d4236725d42367250000000000000000908e211a000000000000000001010000d0a7a20dbb0b000004000000fa000000a500000055000000050000003e93912c0000000078e8d12c0000000004000000ffffffff0000000000000000000000000000000000000000000000000000000000000000000000000000000000000000000000002d0be7ae00000000ffffffffffffffff0400000002000000ffffffff0000000000000000000000000000000082389e2c00000000c4eb91510000000004000000ffffffff000000000000000000000000000000000000000000000000000000000000000000000000000000000000000000000000a10be7ae00000000ffffffffffffffff0400000000000000ffffffff00000000000000000000000000800c4401000000a8966402bd0b00005011cd0fd011cd0f07000000070000000100000000000000000000000000000000000000080000000000000100000000000017440000174405000000000000000000000000000000000000000000000000000000000000000000803f0000000002000000d8236725e4236725e42367250000000000000000908e211a000000000000000001010000d0a7a20dbc0b000005000000fa000000a50000005500000000000000a6399e2c00000000e0ea91510000000004000000ffffffff000000000000000000000000000000000000000000000000000000000000000000000000000000000000000000000000c50ae7ae00000000ffffffffffffffff0400000000000000ffffffff000000000000000000000000190000002a99912c000000006cea912c0000000004000000ffffffff0000000000000000000000000000000000000000000000000000000000000000000000000000000000000000000000003905e7ae00000000ffffffffffffffff0400000000000000ffffffff0000000000000000000000000040114401000000a8966402be0b000010ffcc0f50ffcc0f0000000007000000010000000000000000000000000000000000000008000000000000010000000000001a4400001a4406000000000000000000000000000000000000000000000000000000000000000000803f00000000020000001825672524256725242567250000000000000000908e211a000000000000000001010000d0a7a20dbd0b000006000000fa000000a50000005500000000000000ce379e2c0000000088e491510000000004000000ffffffff0000000000000000000000000000000000000000000000000000000000000000000000000000000000000000000000005d04e7ae00000000ffffffffffffffff0400000000000000ffffffff000000000000000000000000190000005297912c0000000014e4912c0000000004000000ffffffff000000000000000000000000000000000000000000000000000000000000000000000000000000000000000000000000d104e7ae00000000ffffffffffffffff0400000000000000ffffffff0000000000000000000000000040164401000000a8966402bf0b000010c9cc0f50c9cc0f00000000070000000100000000000000000000000000000000000000080000000000000100000000000021440000214407000000000000000000000000000000000000000000000000000000000000000000803f0000000002000000d8256725e4256725e42567250000000000000000908e211a000000000000000001010000d0a7a20dbe0b000007000000fa000000a5000000550000000000000076349e2c0000000030e791510000000004000000ffffffff000000000000000000000000000000000000000000000000000000000000000000000000000000000000000000000000f507e7ae00000000ffffffffffffffff0400000000000000ffffffff00000000000000000000000019000000fa95912c00000000bce6912c0000000004000000ffffffff0000000000000000000000000000000000000000000000000000000000000000000000000000000000000000000000006906e7ae00000000ffffffffffffffff0400000000000000ffffffff00000000000000000000000000001d4401000000a8966402c00b00005011cd0f9011cd0f0600000007000000010000000000000000000000000000000000000008000000000000010000000000c0274400c0274408000000000000000000000000000000000000000000000000000000000000000000803f0000000001000000a8266725b4266725b42667250000000000000000908e211a000000000000000001010000d0a7a20dbf0b000008000000fa000000a500000055000000050000009e9a912c00000000d8e1d12c0000000004000000ffffffff0000000000000000000000000000000000000000000000000000000000000000000000000000000000000000000000008d01e7ae00000000ffffffffffffffff040000000c000000ffffffff0000000000000000000000000000000062329e2c0000000024e191510000000004000000ffffffff0000000000000000000000000000000000000000000000000000000000000000000000000000000000000000000000000100e7ae00000000ffffffffffffffff0400000000000000ffffffff00000000000000000000000000c0234401000000a8966402c10b000050f3cc0fd0f3cc0f0000000007000000010000000000000000000000000000000000000008000000000000010000000000c02e4400c02e4409000000000000000000000000000000000000000000000000000000000000000000803f00000000010000004826672554266725542667250000000000000000908e211a000000000000000001010000d0a7a20dc00b000009000000fa000000a5000000550000000000000006339e2c0000000040e091510000000004000000ffffffff0000000000000000000000000000000000000000000000000000000000000000000000000000000000000000000000002503e7ae00000000ffffffffffffffff0400000000000000ffffffff000000000000000000000000190000008a90912c00000000cce3912c0000000004000000ffffffff0000000000000000000000000000000000000000000000000000000000000000000000000000000000000000000000009903e7ae00000000ffffffffffffffff0400000000000000ffffffff00000000000000000000000000802a4401000000a8966402c20b0000d001cd0f5002cd0f0700000007000000010000000000000000000000000000000000000008000000000000010000000000403844004038440a000000000000000000000000000000000000000000000000000000000000000000803f00000000010000003827672544276725442767250000000000000000908e211a000000000000000001010000d0a7a20dc10b00000a000000fa000000a50000005500000000000000ae319e2c00000000e8e291510000000004000000ffffffff000000000000000000000000000000000000000000000000000000000000000000000000000000000000000000000000bd02e7ae00000000ffffffffffffffff0400000000000000ffffffff000000000000000000000000190000003291912c0000000074e2912c0000000004000000ffffffff00000000000000000000000000000000000000000000000000000000000000000000000000000000000000000000000031fde6ae00000000ffffffffffffffff0400000000000000ffffffff0000000000000000000000000040314401000000a8966402c30b000050c6cc0f90c6cc0f0000000007000000010000000000000000000000000000000000000008000000000000010000000000c03d4400c03d440b000000000000000000000000000000000000000000000000000000000000000000803f00000000010000005827672564276725642767250000000000000000908e211a000000000000000001010000d0a7a20dc20b00000b000000fa000000a50000005500000000000000d6cf9f2c00000000901c90510000000004000000ffffffff00000000000000000000000000000000000000000000000000000000000000000000000000000000000000000000000055fce6ae00000000ffffffffffffffff0400000000000000ffffffff000000000000000000000000190000005a6f902c000000001c1c902c0000000004000000ffffffff000000000000000000000000000000000000000000000000000000000000000000000000000000000000000000000000c9fce6ae00000000ffffffffffffffff0400000000000000ffffffff0000000000000000000000000040384401000000a8966402c40b0000d0c3cc0f90c4cc0f0700000007000000010000000000000000000000000000000000000008000000000000010000000000404144004041440c000000000000000000000000000000000000000000000000000000000000000000803f00000000000000006827672574276725742767250000000000000000908e211a000000000000000001010000d0a7a20dc30b00000c000000fa000000a500000055000000090000007e44902c00000000381fd02d0000000004000000ffffffff000000000000000000000000000000000000000000000000000000000000000000000000000000000000000000000000edffe6ae00000000ffffffffffffffff0400000000000000ffffffff00000000000000000000000000000000c2cd9f2c00000000841e90510000000004000000ffffffff00000000000000000000000000000000000000000000000000000000000000000000000000000000000000000000000061fee6ae00000000ffffffffffffffff0400000000000000ffffffff00000000000000000000000000803b4401000000a8966402c50b000050f7cc0fd0f7cc0f0600000007000000010000000000000000000000000000000000000008000000000000010000000000804444008044440d000000000000000000000000000000000000000000000000000000000000000000803f000000000000000098276725a4276725a42767250000000000000000908e211a000000000000000001010000d0a7a20dc40b00000d000000fa000000a50000005500000000000000e6ca9f2c00000000a01990510000000004000000ffffffff00000000000000000000000000000000000000000000000000000000000000000000000000000000000000000000000085f9e6ae00000000ffffffffffffffff0400000000000000ffffffff000000000000000000000000190000006a6a902c000000002c19902c0000000004000000ffffffff000000000000000000000000000000000000000000000000000000000000000000000000000000000000000000000000f9f9e6ae00000000ffffffffffffffff0400000000000000ffffffff00000000000000000000000000c03e4401000000a8966402c60b000010facc0f90facc0f0000000007000000010000000000000000000000000000000000000008000000000000010000000000c0474400c047440e000000000000000000000000000000000000000000000000000000000000000000803f0000000000000000681b0b0f741b0b0f741b0b0f0000000000000000908e211a000000000000000001010000d0a7a20dc50b00000e000000fa000000a500000055000000000000000ecb9f2c00000000481890510000000004000000ffffffff0000000000000000000000000000000000000000000000000000000000000000000000000000000000000000000000001dfbe6ae00000000ffffffffffffffff0400000000000000ffffffff000000000000000000000000190000009268902c00000000d41b902c0000000004000000ffffffff00000000000000000000000000000000000000000000000000000000000000000000000000000000000000000000000091fbe6ae00000000ffffffffffffffff0400000000000000ffffffff0000000000000000000000000000424401000000a8966402c70b0000100ecd0f900ecd0f0700000007000000010000000000000000000000000000000000000008000000000000010000000000804b4400804b440f000000000000000000000000000000000000000000000000000000000000000000803f0000000000000000281d0b0f341d0b0f341d0b0f0000000000000000908e211a000000000000000001010000d0a7a20dc60b00000f000000fa000000a50000005500000004000000b6f9912c00000000f01a10200000000004000000ffffffff000000000000000000000000000000000000000000000000000000000000000000000000000000000000000000000000b5fae6ae00000000ffffffffffffffff0400000000000000ffffffff000000000000000000000000000000003ac99f2c000000007c1a90510000000004000000ffffffff00000000000000000000000000000000000000000000000000000000000000000000000000000000000000000000000029f5e6ae00000000ffffffffffffffff0400000000000000ffffffff0000000000000000000000000080454401000000</v>
      </c>
      <c r="BH1" t="s">
        <v>0</v>
      </c>
    </row>
    <row r="2" spans="1:74" x14ac:dyDescent="0.25">
      <c r="B2" t="str">
        <f ca="1">RIGHT(B1,B3-I3-O3)</f>
        <v>a8966402b90b00001009cd0f5009cd0f000000000700000001000000000000000000000000000000000000000800000000000001000000000080fc430080fc4301000000000000000000000000000000000000000000000000000000000000000000803f00000000040000002821672534216725342167250000000000000000908e211a000000000000000001010000d0a7a20dffffffff01000000fa000000a50000005500000000000000c63f9e2c0000000080ec91510000000004000000ffffffff000000000000000000000000000000000000000000000000000000000000000000000000000000000000000000000000650ce7ae00000000ffffffffffffffff0400000000000000ffffffff000000000000000000000000190000004a9f912c000000000cec912c0000000004000000ffffffff000000000000000000000000000000000000000000000000000000000000000000000000000000000000000000000000d90ce7ae00000000ffffffffffffffff0400000000000000ffffffff0000000000000000000000000080fc4300000000a8966402ba0b000050f3cc0fd0f3cc0f00000000070000000100000000000000000000000000000000000000080000000000000100000000008005440080054402000000000000000000000000000000000000000000000000000000000000000000803f00000000040000006821672574216725742167250000000000000000908e211a000000000000000001010000d0a7a20db90b000002000000fa000000a500000055000000000000006e3c9e2c0000000028ef91510000000004000000ffffffff000000000000000000000000000000000000000000000000000000000000000000000000000000000000000000000000fd0fe7ae00000000ffffffffffffffff0400000000000000ffffffff00000000000000000000000019000000f29d912c00000000b4ee912c0000000004000000ffffffff000000000000000000000000000000000000000000000000000000000000000000000000000000000000000000000000710ee7ae00000000ffffffffffffffff0400000000000000ffffffff0000000000000000000000000000034400000000a8966402bb0b000050f7cc0f90f7cc0f0700000007000000010000000000000000000000000000000000000008000000000000010000000000800a4400800a4403000000000000000000000000000000000000000000000000000000000000000000803f00000000040000005822672564226725642267250000000000000000908e211a000000000000000001010000d0a7a20dba0b000003000000fa000000a50000005500000000000000963a9e2c00000000d0e991510000000004000000ffffffff0000000000000000000000000000000000000000000000000000000000000000000000000000000000000000000000009509e7ae00000000ffffffffffffffff0400000000000000ffffffff000000000000000000000000190000001a9a912c000000005ce9912c0000000004000000ffffffff0000000000000000000000000000000000000000000000000000000000000000000000000000000000000000000000000908e7ae00000000ffffffffffffffff0400000000000000ffffffff00000000000000000000000000c0074401000000a8966402bc0b0000d0facc0fd0fbcc0f0600000007000000010000000000000000000000000000000000000008000000000000010000000000400f4400400f4404000000000000000000000000000000000000000000000000000000000000000000803f0000000002000000c8236725d4236725d42367250000000000000000908e211a000000000000000001010000d0a7a20dbb0b000004000000fa000000a500000055000000050000003e93912c0000000078e8d12c0000000004000000ffffffff0000000000000000000000000000000000000000000000000000000000000000000000000000000000000000000000002d0be7ae00000000ffffffffffffffff0400000002000000ffffffff0000000000000000000000000000000082389e2c00000000c4eb91510000000004000000ffffffff000000000000000000000000000000000000000000000000000000000000000000000000000000000000000000000000a10be7ae00000000ffffffffffffffff0400000000000000ffffffff00000000000000000000000000800c4401000000a8966402bd0b00005011cd0fd011cd0f07000000070000000100000000000000000000000000000000000000080000000000000100000000000017440000174405000000000000000000000000000000000000000000000000000000000000000000803f0000000002000000d8236725e4236725e42367250000000000000000908e211a000000000000000001010000d0a7a20dbc0b000005000000fa000000a50000005500000000000000a6399e2c00000000e0ea91510000000004000000ffffffff000000000000000000000000000000000000000000000000000000000000000000000000000000000000000000000000c50ae7ae00000000ffffffffffffffff0400000000000000ffffffff000000000000000000000000190000002a99912c000000006cea912c0000000004000000ffffffff0000000000000000000000000000000000000000000000000000000000000000000000000000000000000000000000003905e7ae00000000ffffffffffffffff0400000000000000ffffffff0000000000000000000000000040114401000000a8966402be0b000010ffcc0f50ffcc0f0000000007000000010000000000000000000000000000000000000008000000000000010000000000001a4400001a4406000000000000000000000000000000000000000000000000000000000000000000803f00000000020000001825672524256725242567250000000000000000908e211a000000000000000001010000d0a7a20dbd0b000006000000fa000000a50000005500000000000000ce379e2c0000000088e491510000000004000000ffffffff0000000000000000000000000000000000000000000000000000000000000000000000000000000000000000000000005d04e7ae00000000ffffffffffffffff0400000000000000ffffffff000000000000000000000000190000005297912c0000000014e4912c0000000004000000ffffffff000000000000000000000000000000000000000000000000000000000000000000000000000000000000000000000000d104e7ae00000000ffffffffffffffff0400000000000000ffffffff0000000000000000000000000040164401000000a8966402bf0b000010c9cc0f50c9cc0f00000000070000000100000000000000000000000000000000000000080000000000000100000000000021440000214407000000000000000000000000000000000000000000000000000000000000000000803f0000000002000000d8256725e4256725e42567250000000000000000908e211a000000000000000001010000d0a7a20dbe0b000007000000fa000000a5000000550000000000000076349e2c0000000030e791510000000004000000ffffffff000000000000000000000000000000000000000000000000000000000000000000000000000000000000000000000000f507e7ae00000000ffffffffffffffff0400000000000000ffffffff00000000000000000000000019000000fa95912c00000000bce6912c0000000004000000ffffffff0000000000000000000000000000000000000000000000000000000000000000000000000000000000000000000000006906e7ae00000000ffffffffffffffff0400000000000000ffffffff00000000000000000000000000001d4401000000a8966402c00b00005011cd0f9011cd0f0600000007000000010000000000000000000000000000000000000008000000000000010000000000c0274400c0274408000000000000000000000000000000000000000000000000000000000000000000803f0000000001000000a8266725b4266725b42667250000000000000000908e211a000000000000000001010000d0a7a20dbf0b000008000000fa000000a500000055000000050000009e9a912c00000000d8e1d12c0000000004000000ffffffff0000000000000000000000000000000000000000000000000000000000000000000000000000000000000000000000008d01e7ae00000000ffffffffffffffff040000000c000000ffffffff0000000000000000000000000000000062329e2c0000000024e191510000000004000000ffffffff0000000000000000000000000000000000000000000000000000000000000000000000000000000000000000000000000100e7ae00000000ffffffffffffffff0400000000000000ffffffff00000000000000000000000000c0234401000000a8966402c10b000050f3cc0fd0f3cc0f0000000007000000010000000000000000000000000000000000000008000000000000010000000000c02e4400c02e4409000000000000000000000000000000000000000000000000000000000000000000803f00000000010000004826672554266725542667250000000000000000908e211a000000000000000001010000d0a7a20dc00b000009000000fa000000a5000000550000000000000006339e2c0000000040e091510000000004000000ffffffff0000000000000000000000000000000000000000000000000000000000000000000000000000000000000000000000002503e7ae00000000ffffffffffffffff0400000000000000ffffffff000000000000000000000000190000008a90912c00000000cce3912c0000000004000000ffffffff0000000000000000000000000000000000000000000000000000000000000000000000000000000000000000000000009903e7ae00000000ffffffffffffffff0400000000000000ffffffff00000000000000000000000000802a4401000000a8966402c20b0000d001cd0f5002cd0f0700000007000000010000000000000000000000000000000000000008000000000000010000000000403844004038440a000000000000000000000000000000000000000000000000000000000000000000803f00000000010000003827672544276725442767250000000000000000908e211a000000000000000001010000d0a7a20dc10b00000a000000fa000000a50000005500000000000000ae319e2c00000000e8e291510000000004000000ffffffff000000000000000000000000000000000000000000000000000000000000000000000000000000000000000000000000bd02e7ae00000000ffffffffffffffff0400000000000000ffffffff000000000000000000000000190000003291912c0000000074e2912c0000000004000000ffffffff00000000000000000000000000000000000000000000000000000000000000000000000000000000000000000000000031fde6ae00000000ffffffffffffffff0400000000000000ffffffff0000000000000000000000000040314401000000a8966402c30b000050c6cc0f90c6cc0f0000000007000000010000000000000000000000000000000000000008000000000000010000000000c03d4400c03d440b000000000000000000000000000000000000000000000000000000000000000000803f00000000010000005827672564276725642767250000000000000000908e211a000000000000000001010000d0a7a20dc20b00000b000000fa000000a50000005500000000000000d6cf9f2c00000000901c90510000000004000000ffffffff00000000000000000000000000000000000000000000000000000000000000000000000000000000000000000000000055fce6ae00000000ffffffffffffffff0400000000000000ffffffff000000000000000000000000190000005a6f902c000000001c1c902c0000000004000000ffffffff000000000000000000000000000000000000000000000000000000000000000000000000000000000000000000000000c9fce6ae00000000ffffffffffffffff0400000000000000ffffffff0000000000000000000000000040384401000000a8966402c40b0000d0c3cc0f90c4cc0f0700000007000000010000000000000000000000000000000000000008000000000000010000000000404144004041440c000000000000000000000000000000000000000000000000000000000000000000803f00000000000000006827672574276725742767250000000000000000908e211a000000000000000001010000d0a7a20dc30b00000c000000fa000000a500000055000000090000007e44902c00000000381fd02d0000000004000000ffffffff000000000000000000000000000000000000000000000000000000000000000000000000000000000000000000000000edffe6ae00000000ffffffffffffffff0400000000000000ffffffff00000000000000000000000000000000c2cd9f2c00000000841e90510000000004000000ffffffff00000000000000000000000000000000000000000000000000000000000000000000000000000000000000000000000061fee6ae00000000ffffffffffffffff0400000000000000ffffffff00000000000000000000000000803b4401000000a8966402c50b000050f7cc0fd0f7cc0f0600000007000000010000000000000000000000000000000000000008000000000000010000000000804444008044440d000000000000000000000000000000000000000000000000000000000000000000803f000000000000000098276725a4276725a42767250000000000000000908e211a000000000000000001010000d0a7a20dc40b00000d000000fa000000a50000005500000000000000e6ca9f2c00000000a01990510000000004000000ffffffff00000000000000000000000000000000000000000000000000000000000000000000000000000000000000000000000085f9e6ae00000000ffffffffffffffff0400000000000000ffffffff000000000000000000000000190000006a6a902c000000002c19902c0000000004000000ffffffff000000000000000000000000000000000000000000000000000000000000000000000000000000000000000000000000f9f9e6ae00000000ffffffffffffffff0400000000000000ffffffff00000000000000000000000000c03e4401000000a8966402c60b000010facc0f90facc0f0000000007000000010000000000000000000000000000000000000008000000000000010000000000c0474400c047440e000000000000000000000000000000000000000000000000000000000000000000803f0000000000000000681b0b0f741b0b0f741b0b0f0000000000000000908e211a000000000000000001010000d0a7a20dc50b00000e000000fa000000a500000055000000000000000ecb9f2c00000000481890510000000004000000ffffffff0000000000000000000000000000000000000000000000000000000000000000000000000000000000000000000000001dfbe6ae00000000ffffffffffffffff0400000000000000ffffffff000000000000000000000000190000009268902c00000000d41b902c0000000004000000ffffffff00000000000000000000000000000000000000000000000000000000000000000000000000000000000000000000000091fbe6ae00000000ffffffffffffffff0400000000000000ffffffff0000000000000000000000000000424401000000a8966402c70b0000100ecd0f900ecd0f0700000007000000010000000000000000000000000000000000000008000000000000010000000000804b4400804b440f000000000000000000000000000000000000000000000000000000000000000000803f0000000000000000281d0b0f341d0b0f341d0b0f0000000000000000908e211a000000000000000001010000d0a7a20dc60b00000f000000fa000000a50000005500000004000000b6f9912c00000000f01a10200000000004000000ffffffff000000000000000000000000000000000000000000000000000000000000000000000000000000000000000000000000b5fae6ae00000000ffffffffffffffff0400000000000000ffffffff000000000000000000000000000000003ac99f2c000000007c1a90510000000004000000ffffffff00000000000000000000000000000000000000000000000000000000000000000000000000000000000000000000000029f5e6ae00000000ffffffffffffffff0400000000000000ffffffff0000000000000000000000000080454401000000</v>
      </c>
      <c r="BH2" t="s">
        <v>0</v>
      </c>
      <c r="BJ2" s="1"/>
      <c r="BK2" s="2" t="s">
        <v>1</v>
      </c>
      <c r="BL2" s="3" t="str">
        <f>D27</f>
        <v>Not Available</v>
      </c>
      <c r="BM2" s="1"/>
      <c r="BN2" s="1"/>
      <c r="BO2" s="1"/>
      <c r="BP2" s="4" t="s">
        <v>2</v>
      </c>
      <c r="BQ2" s="4"/>
      <c r="BR2" s="4"/>
      <c r="BS2" s="5" t="s">
        <v>3</v>
      </c>
      <c r="BT2" s="5"/>
      <c r="BU2" s="5"/>
      <c r="BV2" s="6" t="s">
        <v>4</v>
      </c>
    </row>
    <row r="3" spans="1:74" x14ac:dyDescent="0.25">
      <c r="B3">
        <f ca="1">LEN(B1)</f>
        <v>12294</v>
      </c>
      <c r="C3" s="7" t="s">
        <v>5</v>
      </c>
      <c r="D3" t="s">
        <v>6</v>
      </c>
      <c r="I3">
        <v>0</v>
      </c>
      <c r="J3" s="8" t="s">
        <v>7</v>
      </c>
      <c r="O3">
        <v>54</v>
      </c>
      <c r="P3" s="8" t="s">
        <v>8</v>
      </c>
      <c r="Y3" t="str">
        <f ca="1">MID(B1,31,8)</f>
        <v>70F0080F</v>
      </c>
      <c r="AB3" s="8" t="s">
        <v>9</v>
      </c>
      <c r="AF3" t="str">
        <f ca="1">CONCATENATE(RIGHT(Y3,2),MID(Y3,5,2),MID(Y3,3,2),LEFT(Y3,2))</f>
        <v>0F08F070</v>
      </c>
      <c r="AI3" s="8" t="s">
        <v>10</v>
      </c>
      <c r="AK3">
        <f ca="1">HEX2DEC(AF3)</f>
        <v>252244080</v>
      </c>
      <c r="AO3" s="9" t="s">
        <v>11</v>
      </c>
      <c r="AP3" s="10" t="str">
        <f ca="1">DEC2HEX(AK3+HEX2DEC("17E7"))</f>
        <v>F090857</v>
      </c>
      <c r="BJ3" s="11" t="s">
        <v>12</v>
      </c>
      <c r="BK3" s="12" t="s">
        <v>13</v>
      </c>
      <c r="BL3" s="6" t="s">
        <v>14</v>
      </c>
      <c r="BM3" s="6" t="s">
        <v>15</v>
      </c>
      <c r="BN3" s="6" t="s">
        <v>16</v>
      </c>
      <c r="BO3" s="6" t="s">
        <v>17</v>
      </c>
      <c r="BP3" s="12" t="s">
        <v>18</v>
      </c>
      <c r="BQ3" s="12" t="s">
        <v>19</v>
      </c>
      <c r="BR3" s="12" t="s">
        <v>20</v>
      </c>
      <c r="BS3" s="6" t="s">
        <v>21</v>
      </c>
      <c r="BT3" s="6" t="s">
        <v>13</v>
      </c>
      <c r="BU3" s="6" t="s">
        <v>22</v>
      </c>
      <c r="BV3" s="6" t="s">
        <v>23</v>
      </c>
    </row>
    <row r="4" spans="1:74" x14ac:dyDescent="0.25">
      <c r="B4">
        <f ca="1">LEN(B2)</f>
        <v>12240</v>
      </c>
      <c r="C4" s="7" t="s">
        <v>24</v>
      </c>
      <c r="D4" t="s">
        <v>25</v>
      </c>
      <c r="BI4" s="148">
        <f>ROW(B29)</f>
        <v>29</v>
      </c>
      <c r="BJ4" s="16">
        <f ca="1">INDIRECT(CONCATENATE("V",(BI4+9)))</f>
        <v>1</v>
      </c>
      <c r="BK4" s="16" t="str">
        <f ca="1">INDIRECT(CONCATENATE("J",(BI4+1)))</f>
        <v>CLASSIC</v>
      </c>
      <c r="BL4" s="17" t="b">
        <f ca="1">(INDIRECT(CONCATENATE("J",(BI4+3)))="TRAFFIC")</f>
        <v>1</v>
      </c>
      <c r="BM4" s="16">
        <f ca="1">INDIRECT(CONCATENATE("L",(BI4+2)))</f>
        <v>8</v>
      </c>
      <c r="BN4" s="16">
        <f ca="1">INDIRECT(CONCATENATE("M",(BI4+25)))</f>
        <v>505</v>
      </c>
      <c r="BO4" s="18" t="str">
        <f ca="1">INDIRECT(CONCATENATE("M",(BI4+0)))</f>
        <v>SAN DIEGO HARBOR</v>
      </c>
      <c r="BP4" s="19">
        <f ca="1">INDIRECT(CONCATENATE("K",(BI4+5)))</f>
        <v>250</v>
      </c>
      <c r="BQ4" s="19">
        <f ca="1">INDIRECT(CONCATENATE("K",(BI4+6)))</f>
        <v>165</v>
      </c>
      <c r="BR4" s="19">
        <f ca="1">INDIRECT(CONCATENATE("K",(BI4+7)))</f>
        <v>85</v>
      </c>
      <c r="BS4" s="19">
        <f ca="1">INDIRECT(CONCATENATE("K",(BI4+10)))</f>
        <v>500</v>
      </c>
      <c r="BT4" s="18" t="str">
        <f ca="1">INDIRECT(CONCATENATE("L",(BI4+10)))</f>
        <v>Credit</v>
      </c>
      <c r="BU4" s="18" t="str">
        <f ca="1">IF(BT4="Box",INDIRECT(CONCATENATE("K",(BI4+16))),IF(BT4="Booster",INDIRECT(CONCATENATE("K",(BI4+11))),IF(BT4="Upgrade",INDIRECT(CONCATENATE("K",(BI4+15))),"")))</f>
        <v/>
      </c>
      <c r="BV4" s="20">
        <f ca="1">INDIRECT(CONCATENATE("K",(BI4+17)))</f>
        <v>0</v>
      </c>
    </row>
    <row r="5" spans="1:74" x14ac:dyDescent="0.25">
      <c r="B5">
        <v>1</v>
      </c>
      <c r="C5">
        <v>25.5</v>
      </c>
      <c r="D5">
        <v>1</v>
      </c>
      <c r="E5">
        <f>D5+1</f>
        <v>2</v>
      </c>
      <c r="F5">
        <f t="shared" ref="F5:AC5" si="0">E5+1</f>
        <v>3</v>
      </c>
      <c r="G5">
        <f t="shared" si="0"/>
        <v>4</v>
      </c>
      <c r="H5">
        <f t="shared" si="0"/>
        <v>5</v>
      </c>
      <c r="I5">
        <f t="shared" si="0"/>
        <v>6</v>
      </c>
      <c r="J5">
        <f t="shared" si="0"/>
        <v>7</v>
      </c>
      <c r="K5">
        <f t="shared" si="0"/>
        <v>8</v>
      </c>
      <c r="L5">
        <f t="shared" si="0"/>
        <v>9</v>
      </c>
      <c r="M5">
        <f t="shared" si="0"/>
        <v>10</v>
      </c>
      <c r="N5">
        <f t="shared" si="0"/>
        <v>11</v>
      </c>
      <c r="O5">
        <f t="shared" si="0"/>
        <v>12</v>
      </c>
      <c r="P5">
        <f t="shared" si="0"/>
        <v>13</v>
      </c>
      <c r="Q5">
        <f t="shared" si="0"/>
        <v>14</v>
      </c>
      <c r="R5">
        <f t="shared" si="0"/>
        <v>15</v>
      </c>
      <c r="S5">
        <f t="shared" si="0"/>
        <v>16</v>
      </c>
      <c r="T5">
        <f t="shared" si="0"/>
        <v>17</v>
      </c>
      <c r="U5">
        <f t="shared" si="0"/>
        <v>18</v>
      </c>
      <c r="V5">
        <f t="shared" si="0"/>
        <v>19</v>
      </c>
      <c r="W5">
        <f t="shared" si="0"/>
        <v>20</v>
      </c>
      <c r="X5">
        <f t="shared" si="0"/>
        <v>21</v>
      </c>
      <c r="Y5">
        <f t="shared" si="0"/>
        <v>22</v>
      </c>
      <c r="Z5">
        <f t="shared" si="0"/>
        <v>23</v>
      </c>
      <c r="AA5">
        <f t="shared" si="0"/>
        <v>24</v>
      </c>
      <c r="AB5">
        <f t="shared" si="0"/>
        <v>25</v>
      </c>
      <c r="AC5">
        <f t="shared" si="0"/>
        <v>26</v>
      </c>
      <c r="AD5">
        <v>1</v>
      </c>
      <c r="AE5">
        <f t="shared" ref="AE5:BC5" si="1">AD5+1</f>
        <v>2</v>
      </c>
      <c r="AF5">
        <f t="shared" si="1"/>
        <v>3</v>
      </c>
      <c r="AG5">
        <f t="shared" si="1"/>
        <v>4</v>
      </c>
      <c r="AH5">
        <f t="shared" si="1"/>
        <v>5</v>
      </c>
      <c r="AI5">
        <f t="shared" si="1"/>
        <v>6</v>
      </c>
      <c r="AJ5">
        <f t="shared" si="1"/>
        <v>7</v>
      </c>
      <c r="AK5">
        <f t="shared" si="1"/>
        <v>8</v>
      </c>
      <c r="AL5">
        <f t="shared" si="1"/>
        <v>9</v>
      </c>
      <c r="AM5">
        <f t="shared" si="1"/>
        <v>10</v>
      </c>
      <c r="AN5">
        <f t="shared" si="1"/>
        <v>11</v>
      </c>
      <c r="AO5">
        <f t="shared" si="1"/>
        <v>12</v>
      </c>
      <c r="AP5">
        <f t="shared" si="1"/>
        <v>13</v>
      </c>
      <c r="AQ5">
        <f t="shared" si="1"/>
        <v>14</v>
      </c>
      <c r="AR5">
        <f t="shared" si="1"/>
        <v>15</v>
      </c>
      <c r="AS5">
        <f t="shared" si="1"/>
        <v>16</v>
      </c>
      <c r="AT5">
        <f t="shared" si="1"/>
        <v>17</v>
      </c>
      <c r="AU5">
        <f t="shared" si="1"/>
        <v>18</v>
      </c>
      <c r="AV5">
        <f t="shared" si="1"/>
        <v>19</v>
      </c>
      <c r="AW5">
        <f t="shared" si="1"/>
        <v>20</v>
      </c>
      <c r="AX5">
        <f t="shared" si="1"/>
        <v>21</v>
      </c>
      <c r="AY5">
        <f t="shared" si="1"/>
        <v>22</v>
      </c>
      <c r="AZ5">
        <f t="shared" si="1"/>
        <v>23</v>
      </c>
      <c r="BA5">
        <f t="shared" si="1"/>
        <v>24</v>
      </c>
      <c r="BB5">
        <f t="shared" si="1"/>
        <v>25</v>
      </c>
      <c r="BC5">
        <f t="shared" si="1"/>
        <v>26</v>
      </c>
      <c r="BI5" s="148">
        <f t="shared" ref="BI5:BI18" si="2">BI4+27</f>
        <v>56</v>
      </c>
      <c r="BJ5" s="24">
        <f ca="1">INDIRECT(CONCATENATE("V",(BI5+9)))</f>
        <v>2</v>
      </c>
      <c r="BK5" s="24" t="str">
        <f ca="1">INDIRECT(CONCATENATE("J",(BI5+1)))</f>
        <v>CLASSIC</v>
      </c>
      <c r="BL5" s="25" t="b">
        <f t="shared" ref="BL5:BL18" ca="1" si="3">(INDIRECT(CONCATENATE("J",(BI5+3)))="TRAFFIC")</f>
        <v>1</v>
      </c>
      <c r="BM5" s="24">
        <f t="shared" ref="BM5:BM18" ca="1" si="4">INDIRECT(CONCATENATE("L",(BI5+2)))</f>
        <v>8</v>
      </c>
      <c r="BN5" s="24">
        <f t="shared" ref="BN5:BN18" ca="1" si="5">INDIRECT(CONCATENATE("M",(BI5+25)))</f>
        <v>524</v>
      </c>
      <c r="BO5" s="26" t="str">
        <f t="shared" ref="BO5:BO18" ca="1" si="6">INDIRECT(CONCATENATE("M",(BI5+0)))</f>
        <v>ALPS REVERSE</v>
      </c>
      <c r="BP5" s="27">
        <f t="shared" ref="BP5:BP18" ca="1" si="7">INDIRECT(CONCATENATE("K",(BI5+5)))</f>
        <v>250</v>
      </c>
      <c r="BQ5" s="27">
        <f t="shared" ref="BQ5:BQ18" ca="1" si="8">INDIRECT(CONCATENATE("K",(BI5+6)))</f>
        <v>165</v>
      </c>
      <c r="BR5" s="27">
        <f t="shared" ref="BR5:BR18" ca="1" si="9">INDIRECT(CONCATENATE("K",(BI5+7)))</f>
        <v>85</v>
      </c>
      <c r="BS5" s="27">
        <f t="shared" ref="BS5:BS18" ca="1" si="10">INDIRECT(CONCATENATE("K",(BI5+10)))</f>
        <v>500</v>
      </c>
      <c r="BT5" s="26" t="str">
        <f t="shared" ref="BT5:BT18" ca="1" si="11">INDIRECT(CONCATENATE("L",(BI5+10)))</f>
        <v>Credit</v>
      </c>
      <c r="BU5" s="26" t="str">
        <f ca="1">IF(BT5="Box",INDIRECT(CONCATENATE("K",(BI5+16))),IF(BT5="Booster",INDIRECT(CONCATENATE("K",(BI5+11))),IF(BT5="Upgrade",INDIRECT(CONCATENATE("K",(BI5+15))),"")))</f>
        <v/>
      </c>
      <c r="BV5" s="28">
        <f t="shared" ref="BV5:BV18" ca="1" si="12">INDIRECT(CONCATENATE("K",(BI5+17)))</f>
        <v>0</v>
      </c>
    </row>
    <row r="6" spans="1:74" x14ac:dyDescent="0.25">
      <c r="A6">
        <v>1</v>
      </c>
      <c r="B6">
        <f>32*C5</f>
        <v>816</v>
      </c>
      <c r="C6" s="29" t="str">
        <f ca="1">MID(B2,B5,B6)</f>
        <v>a8966402b90b00001009cd0f5009cd0f000000000700000001000000000000000000000000000000000000000800000000000001000000000080fc430080fc4301000000000000000000000000000000000000000000000000000000000000000000803f00000000040000002821672534216725342167250000000000000000908e211a000000000000000001010000d0a7a20dffffffff01000000fa000000a50000005500000000000000c63f9e2c0000000080ec91510000000004000000ffffffff000000000000000000000000000000000000000000000000000000000000000000000000000000000000000000000000650ce7ae00000000ffffffffffffffff0400000000000000ffffffff000000000000000000000000190000004a9f912c000000000cec912c0000000004000000ffffffff000000000000000000000000000000000000000000000000000000000000000000000000000000000000000000000000d90ce7ae00000000ffffffffffffffff0400000000000000ffffffff0000000000000000000000000080fc4300000000</v>
      </c>
      <c r="D6" t="str">
        <f t="shared" ref="D6:U20" ca="1" si="13">MID($C6,(D$5-1)*32+1,32)</f>
        <v>a8966402b90b00001009cd0f5009cd0f</v>
      </c>
      <c r="E6" t="str">
        <f t="shared" ca="1" si="13"/>
        <v>00000000070000000100000000000000</v>
      </c>
      <c r="F6" t="str">
        <f t="shared" ca="1" si="13"/>
        <v>00000000000000000000000008000000</v>
      </c>
      <c r="G6" t="str">
        <f t="shared" ca="1" si="13"/>
        <v>00000001000000000080fc430080fc43</v>
      </c>
      <c r="H6" t="str">
        <f t="shared" ca="1" si="13"/>
        <v>01000000000000000000000000000000</v>
      </c>
      <c r="I6" t="str">
        <f t="shared" ca="1" si="13"/>
        <v>00000000000000000000000000000000</v>
      </c>
      <c r="J6" t="str">
        <f t="shared" ca="1" si="13"/>
        <v>0000803f000000000400000028216725</v>
      </c>
      <c r="K6" t="str">
        <f t="shared" ca="1" si="13"/>
        <v>34216725342167250000000000000000</v>
      </c>
      <c r="L6" t="str">
        <f t="shared" ca="1" si="13"/>
        <v>908e211a000000000000000001010000</v>
      </c>
      <c r="M6" t="str">
        <f t="shared" ca="1" si="13"/>
        <v>d0a7a20dffffffff01000000fa000000</v>
      </c>
      <c r="N6" t="str">
        <f t="shared" ca="1" si="13"/>
        <v>a50000005500000000000000c63f9e2c</v>
      </c>
      <c r="O6" t="str">
        <f t="shared" ca="1" si="13"/>
        <v>0000000080ec91510000000004000000</v>
      </c>
      <c r="P6" t="str">
        <f t="shared" ca="1" si="13"/>
        <v>ffffffff000000000000000000000000</v>
      </c>
      <c r="Q6" t="str">
        <f t="shared" ca="1" si="13"/>
        <v>00000000000000000000000000000000</v>
      </c>
      <c r="R6" t="str">
        <f t="shared" ca="1" si="13"/>
        <v>00000000000000000000000000000000</v>
      </c>
      <c r="S6" t="str">
        <f t="shared" ca="1" si="13"/>
        <v>00000000650ce7ae00000000ffffffff</v>
      </c>
      <c r="T6" t="str">
        <f t="shared" ca="1" si="13"/>
        <v>ffffffff0400000000000000ffffffff</v>
      </c>
      <c r="U6" t="str">
        <f t="shared" ca="1" si="13"/>
        <v>00000000000000000000000019000000</v>
      </c>
      <c r="V6" t="str">
        <f t="shared" ref="U6:AC20" ca="1" si="14">MID($C6,(V$5-1)*32+1,32)</f>
        <v>4a9f912c000000000cec912c00000000</v>
      </c>
      <c r="W6" t="str">
        <f t="shared" ca="1" si="14"/>
        <v>04000000ffffffff0000000000000000</v>
      </c>
      <c r="X6" t="str">
        <f t="shared" ca="1" si="14"/>
        <v>00000000000000000000000000000000</v>
      </c>
      <c r="Y6" t="str">
        <f t="shared" ca="1" si="14"/>
        <v>00000000000000000000000000000000</v>
      </c>
      <c r="Z6" t="str">
        <f t="shared" ca="1" si="14"/>
        <v>0000000000000000d90ce7ae00000000</v>
      </c>
      <c r="AA6" t="str">
        <f t="shared" ca="1" si="14"/>
        <v>ffffffffffffffff0400000000000000</v>
      </c>
      <c r="AB6" t="str">
        <f t="shared" ca="1" si="14"/>
        <v>ffffffff000000000000000000000000</v>
      </c>
      <c r="AC6" t="str">
        <f t="shared" ca="1" si="14"/>
        <v>0080fc4300000000</v>
      </c>
      <c r="AD6" t="str">
        <f t="shared" ref="AD6:AS20" ca="1" si="15">CONCATENATE(MID(D6,1,2)," ",MID(D6,3,2)," ",MID(D6,5,2)," ",MID(D6,7,2)," ",MID(D6,9,2)," ",MID(D6,11,2)," ",MID(D6,13,2)," ",MID(D6,15,2)," ",MID(D6,17,2)," ",MID(D6,19,2)," ",MID(D6,21,2)," ",MID(D6,23,2)," ",MID(D6,25,2)," ",MID(D6,27,2)," ",MID(D6,29,2)," ",MID(D6,31,2)," ",)</f>
        <v xml:space="preserve">a8 96 64 02 b9 0b 00 00 10 09 cd 0f 50 09 cd 0f </v>
      </c>
      <c r="AE6" t="str">
        <f t="shared" ca="1" si="15"/>
        <v xml:space="preserve">00 00 00 00 07 00 00 00 01 00 00 00 00 00 00 00 </v>
      </c>
      <c r="AF6" t="str">
        <f t="shared" ca="1" si="15"/>
        <v xml:space="preserve">00 00 00 00 00 00 00 00 00 00 00 00 08 00 00 00 </v>
      </c>
      <c r="AG6" t="str">
        <f t="shared" ca="1" si="15"/>
        <v xml:space="preserve">00 00 00 01 00 00 00 00 00 80 fc 43 00 80 fc 43 </v>
      </c>
      <c r="AH6" t="str">
        <f t="shared" ca="1" si="15"/>
        <v xml:space="preserve">01 00 00 00 00 00 00 00 00 00 00 00 00 00 00 00 </v>
      </c>
      <c r="AI6" t="str">
        <f t="shared" ca="1" si="15"/>
        <v xml:space="preserve">00 00 00 00 00 00 00 00 00 00 00 00 00 00 00 00 </v>
      </c>
      <c r="AJ6" t="str">
        <f t="shared" ca="1" si="15"/>
        <v xml:space="preserve">00 00 80 3f 00 00 00 00 04 00 00 00 28 21 67 25 </v>
      </c>
      <c r="AK6" t="str">
        <f t="shared" ca="1" si="15"/>
        <v xml:space="preserve">34 21 67 25 34 21 67 25 00 00 00 00 00 00 00 00 </v>
      </c>
      <c r="AL6" t="str">
        <f t="shared" ca="1" si="15"/>
        <v xml:space="preserve">90 8e 21 1a 00 00 00 00 00 00 00 00 01 01 00 00 </v>
      </c>
      <c r="AM6" t="str">
        <f t="shared" ca="1" si="15"/>
        <v xml:space="preserve">d0 a7 a2 0d ff ff ff ff 01 00 00 00 fa 00 00 00 </v>
      </c>
      <c r="AN6" t="str">
        <f t="shared" ca="1" si="15"/>
        <v xml:space="preserve">a5 00 00 00 55 00 00 00 00 00 00 00 c6 3f 9e 2c </v>
      </c>
      <c r="AO6" t="str">
        <f t="shared" ca="1" si="15"/>
        <v xml:space="preserve">00 00 00 00 80 ec 91 51 00 00 00 00 04 00 00 00 </v>
      </c>
      <c r="AP6" t="str">
        <f t="shared" ca="1" si="15"/>
        <v xml:space="preserve">ff ff ff ff 00 00 00 00 00 00 00 00 00 00 00 00 </v>
      </c>
      <c r="AQ6" t="str">
        <f t="shared" ca="1" si="15"/>
        <v xml:space="preserve">00 00 00 00 00 00 00 00 00 00 00 00 00 00 00 00 </v>
      </c>
      <c r="AR6" t="str">
        <f t="shared" ca="1" si="15"/>
        <v xml:space="preserve">00 00 00 00 00 00 00 00 00 00 00 00 00 00 00 00 </v>
      </c>
      <c r="AS6" t="str">
        <f t="shared" ca="1" si="15"/>
        <v xml:space="preserve">00 00 00 00 65 0c e7 ae 00 00 00 00 ff ff ff ff </v>
      </c>
      <c r="AT6" t="str">
        <f t="shared" ref="AT6:BC20" ca="1" si="16">CONCATENATE(MID(T6,1,2)," ",MID(T6,3,2)," ",MID(T6,5,2)," ",MID(T6,7,2)," ",MID(T6,9,2)," ",MID(T6,11,2)," ",MID(T6,13,2)," ",MID(T6,15,2)," ",MID(T6,17,2)," ",MID(T6,19,2)," ",MID(T6,21,2)," ",MID(T6,23,2)," ",MID(T6,25,2)," ",MID(T6,27,2)," ",MID(T6,29,2)," ",MID(T6,31,2)," ",)</f>
        <v xml:space="preserve">ff ff ff ff 04 00 00 00 00 00 00 00 ff ff ff ff </v>
      </c>
      <c r="AU6" t="str">
        <f t="shared" ca="1" si="16"/>
        <v xml:space="preserve">00 00 00 00 00 00 00 00 00 00 00 00 19 00 00 00 </v>
      </c>
      <c r="AV6" t="str">
        <f t="shared" ca="1" si="16"/>
        <v xml:space="preserve">4a 9f 91 2c 00 00 00 00 0c ec 91 2c 00 00 00 00 </v>
      </c>
      <c r="AW6" t="str">
        <f t="shared" ca="1" si="16"/>
        <v xml:space="preserve">04 00 00 00 ff ff ff ff 00 00 00 00 00 00 00 00 </v>
      </c>
      <c r="AX6" t="str">
        <f t="shared" ca="1" si="16"/>
        <v xml:space="preserve">00 00 00 00 00 00 00 00 00 00 00 00 00 00 00 00 </v>
      </c>
      <c r="AY6" t="str">
        <f t="shared" ca="1" si="16"/>
        <v xml:space="preserve">00 00 00 00 00 00 00 00 00 00 00 00 00 00 00 00 </v>
      </c>
      <c r="AZ6" t="str">
        <f t="shared" ca="1" si="16"/>
        <v xml:space="preserve">00 00 00 00 00 00 00 00 d9 0c e7 ae 00 00 00 00 </v>
      </c>
      <c r="BA6" t="str">
        <f t="shared" ca="1" si="16"/>
        <v xml:space="preserve">ff ff ff ff ff ff ff ff 04 00 00 00 00 00 00 00 </v>
      </c>
      <c r="BB6" t="str">
        <f t="shared" ca="1" si="16"/>
        <v xml:space="preserve">ff ff ff ff 00 00 00 00 00 00 00 00 00 00 00 00 </v>
      </c>
      <c r="BC6" t="str">
        <f t="shared" ca="1" si="16"/>
        <v xml:space="preserve">00 80 fc 43 00 00 00 00         </v>
      </c>
      <c r="BD6" t="s">
        <v>30</v>
      </c>
      <c r="BG6" t="s">
        <v>30</v>
      </c>
      <c r="BH6" t="s">
        <v>0</v>
      </c>
      <c r="BI6" s="148">
        <f t="shared" si="2"/>
        <v>83</v>
      </c>
      <c r="BJ6" s="16">
        <f ca="1">INDIRECT(CONCATENATE("V",(BI6+9)))</f>
        <v>3</v>
      </c>
      <c r="BK6" s="16" t="str">
        <f ca="1">INDIRECT(CONCATENATE("J",(BI6+1)))</f>
        <v>UNPLUGGED</v>
      </c>
      <c r="BL6" s="17" t="b">
        <f t="shared" ca="1" si="3"/>
        <v>1</v>
      </c>
      <c r="BM6" s="16">
        <f t="shared" ca="1" si="4"/>
        <v>8</v>
      </c>
      <c r="BN6" s="16">
        <f t="shared" ca="1" si="5"/>
        <v>543</v>
      </c>
      <c r="BO6" s="18" t="str">
        <f t="shared" ca="1" si="6"/>
        <v>BARCELONA</v>
      </c>
      <c r="BP6" s="19">
        <f t="shared" ca="1" si="7"/>
        <v>250</v>
      </c>
      <c r="BQ6" s="19">
        <f t="shared" ca="1" si="8"/>
        <v>165</v>
      </c>
      <c r="BR6" s="19">
        <f t="shared" ca="1" si="9"/>
        <v>85</v>
      </c>
      <c r="BS6" s="19">
        <f t="shared" ca="1" si="10"/>
        <v>500</v>
      </c>
      <c r="BT6" s="18" t="str">
        <f t="shared" ca="1" si="11"/>
        <v>Credit</v>
      </c>
      <c r="BU6" s="18" t="str">
        <f ca="1">IF(BT6="Box",INDIRECT(CONCATENATE("K",(BI6+16))),IF(BT6="Booster",INDIRECT(CONCATENATE("K",(BI6+11))),IF(BT6="Upgrade",INDIRECT(CONCATENATE("K",(BI6+15))),"")))</f>
        <v/>
      </c>
      <c r="BV6" s="20">
        <f t="shared" ca="1" si="12"/>
        <v>0</v>
      </c>
    </row>
    <row r="7" spans="1:74" x14ac:dyDescent="0.25">
      <c r="A7">
        <f>A6+1</f>
        <v>2</v>
      </c>
      <c r="B7">
        <f>A7*$B$6</f>
        <v>1632</v>
      </c>
      <c r="C7" s="29" t="str">
        <f ca="1">MID(B$2,B6+1,B$6)</f>
        <v>a8966402ba0b000050f3cc0fd0f3cc0f00000000070000000100000000000000000000000000000000000000080000000000000100000000008005440080054402000000000000000000000000000000000000000000000000000000000000000000803f00000000040000006821672574216725742167250000000000000000908e211a000000000000000001010000d0a7a20db90b000002000000fa000000a500000055000000000000006e3c9e2c0000000028ef91510000000004000000ffffffff000000000000000000000000000000000000000000000000000000000000000000000000000000000000000000000000fd0fe7ae00000000ffffffffffffffff0400000000000000ffffffff00000000000000000000000019000000f29d912c00000000b4ee912c0000000004000000ffffffff000000000000000000000000000000000000000000000000000000000000000000000000000000000000000000000000710ee7ae00000000ffffffffffffffff0400000000000000ffffffff0000000000000000000000000000034400000000</v>
      </c>
      <c r="D7" t="str">
        <f t="shared" ca="1" si="13"/>
        <v>a8966402ba0b000050f3cc0fd0f3cc0f</v>
      </c>
      <c r="E7" t="str">
        <f t="shared" ca="1" si="13"/>
        <v>00000000070000000100000000000000</v>
      </c>
      <c r="F7" t="str">
        <f t="shared" ca="1" si="13"/>
        <v>00000000000000000000000008000000</v>
      </c>
      <c r="G7" t="str">
        <f t="shared" ca="1" si="13"/>
        <v>00000001000000000080054400800544</v>
      </c>
      <c r="H7" t="str">
        <f t="shared" ca="1" si="13"/>
        <v>02000000000000000000000000000000</v>
      </c>
      <c r="I7" t="str">
        <f t="shared" ca="1" si="13"/>
        <v>00000000000000000000000000000000</v>
      </c>
      <c r="J7" t="str">
        <f t="shared" ca="1" si="13"/>
        <v>0000803f000000000400000068216725</v>
      </c>
      <c r="K7" t="str">
        <f t="shared" ca="1" si="13"/>
        <v>74216725742167250000000000000000</v>
      </c>
      <c r="L7" t="str">
        <f t="shared" ca="1" si="13"/>
        <v>908e211a000000000000000001010000</v>
      </c>
      <c r="M7" t="str">
        <f t="shared" ca="1" si="13"/>
        <v>d0a7a20db90b000002000000fa000000</v>
      </c>
      <c r="N7" t="str">
        <f t="shared" ca="1" si="13"/>
        <v>a500000055000000000000006e3c9e2c</v>
      </c>
      <c r="O7" t="str">
        <f t="shared" ca="1" si="13"/>
        <v>0000000028ef91510000000004000000</v>
      </c>
      <c r="P7" t="str">
        <f t="shared" ca="1" si="13"/>
        <v>ffffffff000000000000000000000000</v>
      </c>
      <c r="Q7" t="str">
        <f t="shared" ca="1" si="13"/>
        <v>00000000000000000000000000000000</v>
      </c>
      <c r="R7" t="str">
        <f t="shared" ca="1" si="13"/>
        <v>00000000000000000000000000000000</v>
      </c>
      <c r="S7" t="str">
        <f t="shared" ca="1" si="13"/>
        <v>00000000fd0fe7ae00000000ffffffff</v>
      </c>
      <c r="T7" t="str">
        <f t="shared" ca="1" si="13"/>
        <v>ffffffff0400000000000000ffffffff</v>
      </c>
      <c r="U7" t="str">
        <f t="shared" ca="1" si="14"/>
        <v>00000000000000000000000019000000</v>
      </c>
      <c r="V7" t="str">
        <f t="shared" ca="1" si="14"/>
        <v>f29d912c00000000b4ee912c00000000</v>
      </c>
      <c r="W7" t="str">
        <f t="shared" ca="1" si="14"/>
        <v>04000000ffffffff0000000000000000</v>
      </c>
      <c r="X7" t="str">
        <f t="shared" ca="1" si="14"/>
        <v>00000000000000000000000000000000</v>
      </c>
      <c r="Y7" t="str">
        <f t="shared" ca="1" si="14"/>
        <v>00000000000000000000000000000000</v>
      </c>
      <c r="Z7" t="str">
        <f t="shared" ca="1" si="14"/>
        <v>0000000000000000710ee7ae00000000</v>
      </c>
      <c r="AA7" t="str">
        <f t="shared" ca="1" si="14"/>
        <v>ffffffffffffffff0400000000000000</v>
      </c>
      <c r="AB7" t="str">
        <f t="shared" ca="1" si="14"/>
        <v>ffffffff000000000000000000000000</v>
      </c>
      <c r="AC7" t="str">
        <f t="shared" ca="1" si="14"/>
        <v>0000034400000000</v>
      </c>
      <c r="AD7" t="str">
        <f t="shared" ca="1" si="15"/>
        <v xml:space="preserve">a8 96 64 02 ba 0b 00 00 50 f3 cc 0f d0 f3 cc 0f </v>
      </c>
      <c r="AE7" t="str">
        <f t="shared" ca="1" si="15"/>
        <v xml:space="preserve">00 00 00 00 07 00 00 00 01 00 00 00 00 00 00 00 </v>
      </c>
      <c r="AF7" t="str">
        <f t="shared" ca="1" si="15"/>
        <v xml:space="preserve">00 00 00 00 00 00 00 00 00 00 00 00 08 00 00 00 </v>
      </c>
      <c r="AG7" t="str">
        <f t="shared" ca="1" si="15"/>
        <v xml:space="preserve">00 00 00 01 00 00 00 00 00 80 05 44 00 80 05 44 </v>
      </c>
      <c r="AH7" t="str">
        <f t="shared" ca="1" si="15"/>
        <v xml:space="preserve">02 00 00 00 00 00 00 00 00 00 00 00 00 00 00 00 </v>
      </c>
      <c r="AI7" t="str">
        <f t="shared" ca="1" si="15"/>
        <v xml:space="preserve">00 00 00 00 00 00 00 00 00 00 00 00 00 00 00 00 </v>
      </c>
      <c r="AJ7" t="str">
        <f t="shared" ca="1" si="15"/>
        <v xml:space="preserve">00 00 80 3f 00 00 00 00 04 00 00 00 68 21 67 25 </v>
      </c>
      <c r="AK7" t="str">
        <f t="shared" ca="1" si="15"/>
        <v xml:space="preserve">74 21 67 25 74 21 67 25 00 00 00 00 00 00 00 00 </v>
      </c>
      <c r="AL7" t="str">
        <f t="shared" ca="1" si="15"/>
        <v xml:space="preserve">90 8e 21 1a 00 00 00 00 00 00 00 00 01 01 00 00 </v>
      </c>
      <c r="AM7" t="str">
        <f t="shared" ca="1" si="15"/>
        <v xml:space="preserve">d0 a7 a2 0d b9 0b 00 00 02 00 00 00 fa 00 00 00 </v>
      </c>
      <c r="AN7" t="str">
        <f t="shared" ca="1" si="15"/>
        <v xml:space="preserve">a5 00 00 00 55 00 00 00 00 00 00 00 6e 3c 9e 2c </v>
      </c>
      <c r="AO7" t="str">
        <f t="shared" ca="1" si="15"/>
        <v xml:space="preserve">00 00 00 00 28 ef 91 51 00 00 00 00 04 00 00 00 </v>
      </c>
      <c r="AP7" t="str">
        <f t="shared" ca="1" si="15"/>
        <v xml:space="preserve">ff ff ff ff 00 00 00 00 00 00 00 00 00 00 00 00 </v>
      </c>
      <c r="AQ7" t="str">
        <f t="shared" ca="1" si="15"/>
        <v xml:space="preserve">00 00 00 00 00 00 00 00 00 00 00 00 00 00 00 00 </v>
      </c>
      <c r="AR7" t="str">
        <f t="shared" ca="1" si="15"/>
        <v xml:space="preserve">00 00 00 00 00 00 00 00 00 00 00 00 00 00 00 00 </v>
      </c>
      <c r="AS7" t="str">
        <f t="shared" ca="1" si="15"/>
        <v xml:space="preserve">00 00 00 00 fd 0f e7 ae 00 00 00 00 ff ff ff ff </v>
      </c>
      <c r="AT7" t="str">
        <f t="shared" ca="1" si="16"/>
        <v xml:space="preserve">ff ff ff ff 04 00 00 00 00 00 00 00 ff ff ff ff </v>
      </c>
      <c r="AU7" t="str">
        <f t="shared" ca="1" si="16"/>
        <v xml:space="preserve">00 00 00 00 00 00 00 00 00 00 00 00 19 00 00 00 </v>
      </c>
      <c r="AV7" t="str">
        <f t="shared" ca="1" si="16"/>
        <v xml:space="preserve">f2 9d 91 2c 00 00 00 00 b4 ee 91 2c 00 00 00 00 </v>
      </c>
      <c r="AW7" t="str">
        <f t="shared" ca="1" si="16"/>
        <v xml:space="preserve">04 00 00 00 ff ff ff ff 00 00 00 00 00 00 00 00 </v>
      </c>
      <c r="AX7" t="str">
        <f t="shared" ca="1" si="16"/>
        <v xml:space="preserve">00 00 00 00 00 00 00 00 00 00 00 00 00 00 00 00 </v>
      </c>
      <c r="AY7" t="str">
        <f t="shared" ca="1" si="16"/>
        <v xml:space="preserve">00 00 00 00 00 00 00 00 00 00 00 00 00 00 00 00 </v>
      </c>
      <c r="AZ7" t="str">
        <f t="shared" ca="1" si="16"/>
        <v xml:space="preserve">00 00 00 00 00 00 00 00 71 0e e7 ae 00 00 00 00 </v>
      </c>
      <c r="BA7" t="str">
        <f t="shared" ca="1" si="16"/>
        <v xml:space="preserve">ff ff ff ff ff ff ff ff 04 00 00 00 00 00 00 00 </v>
      </c>
      <c r="BB7" t="str">
        <f t="shared" ca="1" si="16"/>
        <v xml:space="preserve">ff ff ff ff 00 00 00 00 00 00 00 00 00 00 00 00 </v>
      </c>
      <c r="BC7" t="str">
        <f t="shared" ca="1" si="16"/>
        <v xml:space="preserve">00 00 03 44 00 00 00 00         </v>
      </c>
      <c r="BD7" t="s">
        <v>30</v>
      </c>
      <c r="BG7" t="s">
        <v>30</v>
      </c>
      <c r="BH7" t="s">
        <v>0</v>
      </c>
      <c r="BI7" s="148">
        <f t="shared" si="2"/>
        <v>110</v>
      </c>
      <c r="BJ7" s="24">
        <f ca="1">INDIRECT(CONCATENATE("V",(BI7+9)))</f>
        <v>4</v>
      </c>
      <c r="BK7" s="24" t="str">
        <f ca="1">INDIRECT(CONCATENATE("J",(BI7+1)))</f>
        <v>FLAWLESS</v>
      </c>
      <c r="BL7" s="25" t="b">
        <f t="shared" ca="1" si="3"/>
        <v>1</v>
      </c>
      <c r="BM7" s="24">
        <f t="shared" ca="1" si="4"/>
        <v>8</v>
      </c>
      <c r="BN7" s="24">
        <f t="shared" ca="1" si="5"/>
        <v>562</v>
      </c>
      <c r="BO7" s="26" t="str">
        <f t="shared" ca="1" si="6"/>
        <v>BUDDHA'S TEACHING</v>
      </c>
      <c r="BP7" s="27">
        <f t="shared" ca="1" si="7"/>
        <v>250</v>
      </c>
      <c r="BQ7" s="27">
        <f t="shared" ca="1" si="8"/>
        <v>165</v>
      </c>
      <c r="BR7" s="27">
        <f t="shared" ca="1" si="9"/>
        <v>85</v>
      </c>
      <c r="BS7" s="27">
        <f t="shared" ca="1" si="10"/>
        <v>1</v>
      </c>
      <c r="BT7" s="26" t="str">
        <f t="shared" ca="1" si="11"/>
        <v>Box</v>
      </c>
      <c r="BU7" s="26" t="str">
        <f ca="1">IF(BT7="Box",INDIRECT(CONCATENATE("K",(BI7+16))),IF(BT7="Booster",INDIRECT(CONCATENATE("K",(BI7+11))),IF(BT7="Upgrade",INDIRECT(CONCATENATE("K",(BI7+15))),"")))</f>
        <v>Specialist Kit Box</v>
      </c>
      <c r="BV7" s="28">
        <f t="shared" ca="1" si="12"/>
        <v>500</v>
      </c>
    </row>
    <row r="8" spans="1:74" ht="15.75" thickBot="1" x14ac:dyDescent="0.3">
      <c r="A8">
        <f t="shared" ref="A8:A20" si="17">A7+1</f>
        <v>3</v>
      </c>
      <c r="B8">
        <f>A8*$B$6</f>
        <v>2448</v>
      </c>
      <c r="C8" s="29" t="str">
        <f t="shared" ref="C8:C21" ca="1" si="18">MID(B$2,B7+1,B$6)</f>
        <v>a8966402bb0b000050f7cc0f90f7cc0f0700000007000000010000000000000000000000000000000000000008000000000000010000000000800a4400800a4403000000000000000000000000000000000000000000000000000000000000000000803f00000000040000005822672564226725642267250000000000000000908e211a000000000000000001010000d0a7a20dba0b000003000000fa000000a50000005500000000000000963a9e2c00000000d0e991510000000004000000ffffffff0000000000000000000000000000000000000000000000000000000000000000000000000000000000000000000000009509e7ae00000000ffffffffffffffff0400000000000000ffffffff000000000000000000000000190000001a9a912c000000005ce9912c0000000004000000ffffffff0000000000000000000000000000000000000000000000000000000000000000000000000000000000000000000000000908e7ae00000000ffffffffffffffff0400000000000000ffffffff00000000000000000000000000c0074401000000</v>
      </c>
      <c r="D8" t="str">
        <f t="shared" ca="1" si="13"/>
        <v>a8966402bb0b000050f7cc0f90f7cc0f</v>
      </c>
      <c r="E8" t="str">
        <f t="shared" ca="1" si="13"/>
        <v>07000000070000000100000000000000</v>
      </c>
      <c r="F8" t="str">
        <f t="shared" ca="1" si="13"/>
        <v>00000000000000000000000008000000</v>
      </c>
      <c r="G8" t="str">
        <f t="shared" ca="1" si="13"/>
        <v>000000010000000000800a4400800a44</v>
      </c>
      <c r="H8" t="str">
        <f t="shared" ca="1" si="13"/>
        <v>03000000000000000000000000000000</v>
      </c>
      <c r="I8" t="str">
        <f t="shared" ca="1" si="13"/>
        <v>00000000000000000000000000000000</v>
      </c>
      <c r="J8" t="str">
        <f t="shared" ca="1" si="13"/>
        <v>0000803f000000000400000058226725</v>
      </c>
      <c r="K8" t="str">
        <f t="shared" ca="1" si="13"/>
        <v>64226725642267250000000000000000</v>
      </c>
      <c r="L8" t="str">
        <f t="shared" ca="1" si="13"/>
        <v>908e211a000000000000000001010000</v>
      </c>
      <c r="M8" t="str">
        <f t="shared" ca="1" si="13"/>
        <v>d0a7a20dba0b000003000000fa000000</v>
      </c>
      <c r="N8" t="str">
        <f t="shared" ca="1" si="13"/>
        <v>a50000005500000000000000963a9e2c</v>
      </c>
      <c r="O8" t="str">
        <f t="shared" ca="1" si="13"/>
        <v>00000000d0e991510000000004000000</v>
      </c>
      <c r="P8" t="str">
        <f t="shared" ca="1" si="13"/>
        <v>ffffffff000000000000000000000000</v>
      </c>
      <c r="Q8" t="str">
        <f t="shared" ca="1" si="13"/>
        <v>00000000000000000000000000000000</v>
      </c>
      <c r="R8" t="str">
        <f t="shared" ca="1" si="13"/>
        <v>00000000000000000000000000000000</v>
      </c>
      <c r="S8" t="str">
        <f t="shared" ca="1" si="13"/>
        <v>000000009509e7ae00000000ffffffff</v>
      </c>
      <c r="T8" t="str">
        <f t="shared" ca="1" si="13"/>
        <v>ffffffff0400000000000000ffffffff</v>
      </c>
      <c r="U8" t="str">
        <f t="shared" ca="1" si="14"/>
        <v>00000000000000000000000019000000</v>
      </c>
      <c r="V8" t="str">
        <f t="shared" ca="1" si="14"/>
        <v>1a9a912c000000005ce9912c00000000</v>
      </c>
      <c r="W8" t="str">
        <f t="shared" ca="1" si="14"/>
        <v>04000000ffffffff0000000000000000</v>
      </c>
      <c r="X8" t="str">
        <f t="shared" ca="1" si="14"/>
        <v>00000000000000000000000000000000</v>
      </c>
      <c r="Y8" t="str">
        <f t="shared" ca="1" si="14"/>
        <v>00000000000000000000000000000000</v>
      </c>
      <c r="Z8" t="str">
        <f t="shared" ca="1" si="14"/>
        <v>00000000000000000908e7ae00000000</v>
      </c>
      <c r="AA8" t="str">
        <f t="shared" ca="1" si="14"/>
        <v>ffffffffffffffff0400000000000000</v>
      </c>
      <c r="AB8" t="str">
        <f t="shared" ca="1" si="14"/>
        <v>ffffffff000000000000000000000000</v>
      </c>
      <c r="AC8" t="str">
        <f t="shared" ca="1" si="14"/>
        <v>00c0074401000000</v>
      </c>
      <c r="AD8" t="str">
        <f t="shared" ca="1" si="15"/>
        <v xml:space="preserve">a8 96 64 02 bb 0b 00 00 50 f7 cc 0f 90 f7 cc 0f </v>
      </c>
      <c r="AE8" t="str">
        <f t="shared" ca="1" si="15"/>
        <v xml:space="preserve">07 00 00 00 07 00 00 00 01 00 00 00 00 00 00 00 </v>
      </c>
      <c r="AF8" t="str">
        <f t="shared" ca="1" si="15"/>
        <v xml:space="preserve">00 00 00 00 00 00 00 00 00 00 00 00 08 00 00 00 </v>
      </c>
      <c r="AG8" t="str">
        <f t="shared" ca="1" si="15"/>
        <v xml:space="preserve">00 00 00 01 00 00 00 00 00 80 0a 44 00 80 0a 44 </v>
      </c>
      <c r="AH8" t="str">
        <f t="shared" ca="1" si="15"/>
        <v xml:space="preserve">03 00 00 00 00 00 00 00 00 00 00 00 00 00 00 00 </v>
      </c>
      <c r="AI8" t="str">
        <f t="shared" ca="1" si="15"/>
        <v xml:space="preserve">00 00 00 00 00 00 00 00 00 00 00 00 00 00 00 00 </v>
      </c>
      <c r="AJ8" t="str">
        <f t="shared" ca="1" si="15"/>
        <v xml:space="preserve">00 00 80 3f 00 00 00 00 04 00 00 00 58 22 67 25 </v>
      </c>
      <c r="AK8" t="str">
        <f t="shared" ca="1" si="15"/>
        <v xml:space="preserve">64 22 67 25 64 22 67 25 00 00 00 00 00 00 00 00 </v>
      </c>
      <c r="AL8" t="str">
        <f t="shared" ca="1" si="15"/>
        <v xml:space="preserve">90 8e 21 1a 00 00 00 00 00 00 00 00 01 01 00 00 </v>
      </c>
      <c r="AM8" t="str">
        <f t="shared" ca="1" si="15"/>
        <v xml:space="preserve">d0 a7 a2 0d ba 0b 00 00 03 00 00 00 fa 00 00 00 </v>
      </c>
      <c r="AN8" t="str">
        <f t="shared" ca="1" si="15"/>
        <v xml:space="preserve">a5 00 00 00 55 00 00 00 00 00 00 00 96 3a 9e 2c </v>
      </c>
      <c r="AO8" t="str">
        <f t="shared" ca="1" si="15"/>
        <v xml:space="preserve">00 00 00 00 d0 e9 91 51 00 00 00 00 04 00 00 00 </v>
      </c>
      <c r="AP8" t="str">
        <f t="shared" ca="1" si="15"/>
        <v xml:space="preserve">ff ff ff ff 00 00 00 00 00 00 00 00 00 00 00 00 </v>
      </c>
      <c r="AQ8" t="str">
        <f t="shared" ca="1" si="15"/>
        <v xml:space="preserve">00 00 00 00 00 00 00 00 00 00 00 00 00 00 00 00 </v>
      </c>
      <c r="AR8" t="str">
        <f t="shared" ca="1" si="15"/>
        <v xml:space="preserve">00 00 00 00 00 00 00 00 00 00 00 00 00 00 00 00 </v>
      </c>
      <c r="AS8" t="str">
        <f t="shared" ca="1" si="15"/>
        <v xml:space="preserve">00 00 00 00 95 09 e7 ae 00 00 00 00 ff ff ff ff </v>
      </c>
      <c r="AT8" t="str">
        <f t="shared" ca="1" si="16"/>
        <v xml:space="preserve">ff ff ff ff 04 00 00 00 00 00 00 00 ff ff ff ff </v>
      </c>
      <c r="AU8" t="str">
        <f t="shared" ca="1" si="16"/>
        <v xml:space="preserve">00 00 00 00 00 00 00 00 00 00 00 00 19 00 00 00 </v>
      </c>
      <c r="AV8" t="str">
        <f t="shared" ca="1" si="16"/>
        <v xml:space="preserve">1a 9a 91 2c 00 00 00 00 5c e9 91 2c 00 00 00 00 </v>
      </c>
      <c r="AW8" t="str">
        <f t="shared" ca="1" si="16"/>
        <v xml:space="preserve">04 00 00 00 ff ff ff ff 00 00 00 00 00 00 00 00 </v>
      </c>
      <c r="AX8" t="str">
        <f t="shared" ca="1" si="16"/>
        <v xml:space="preserve">00 00 00 00 00 00 00 00 00 00 00 00 00 00 00 00 </v>
      </c>
      <c r="AY8" t="str">
        <f t="shared" ca="1" si="16"/>
        <v xml:space="preserve">00 00 00 00 00 00 00 00 00 00 00 00 00 00 00 00 </v>
      </c>
      <c r="AZ8" t="str">
        <f t="shared" ca="1" si="16"/>
        <v xml:space="preserve">00 00 00 00 00 00 00 00 09 08 e7 ae 00 00 00 00 </v>
      </c>
      <c r="BA8" t="str">
        <f t="shared" ca="1" si="16"/>
        <v xml:space="preserve">ff ff ff ff ff ff ff ff 04 00 00 00 00 00 00 00 </v>
      </c>
      <c r="BB8" t="str">
        <f t="shared" ca="1" si="16"/>
        <v xml:space="preserve">ff ff ff ff 00 00 00 00 00 00 00 00 00 00 00 00 </v>
      </c>
      <c r="BC8" t="str">
        <f t="shared" ca="1" si="16"/>
        <v xml:space="preserve">00 c0 07 44 01 00 00 00         </v>
      </c>
      <c r="BD8" t="s">
        <v>30</v>
      </c>
      <c r="BG8" t="s">
        <v>30</v>
      </c>
      <c r="BH8" t="s">
        <v>0</v>
      </c>
      <c r="BI8" s="148">
        <f t="shared" si="2"/>
        <v>137</v>
      </c>
      <c r="BJ8" s="106">
        <f ca="1">INDIRECT(CONCATENATE("V",(BI8+9)))</f>
        <v>5</v>
      </c>
      <c r="BK8" s="106" t="str">
        <f ca="1">INDIRECT(CONCATENATE("J",(BI8+1)))</f>
        <v>UNPLUGGED</v>
      </c>
      <c r="BL8" s="107" t="b">
        <f t="shared" ca="1" si="3"/>
        <v>1</v>
      </c>
      <c r="BM8" s="106">
        <f t="shared" ca="1" si="4"/>
        <v>8</v>
      </c>
      <c r="BN8" s="106">
        <f t="shared" ca="1" si="5"/>
        <v>581</v>
      </c>
      <c r="BO8" s="108" t="str">
        <f t="shared" ca="1" si="6"/>
        <v>VENICE REVERSE</v>
      </c>
      <c r="BP8" s="109">
        <f t="shared" ca="1" si="7"/>
        <v>250</v>
      </c>
      <c r="BQ8" s="109">
        <f t="shared" ca="1" si="8"/>
        <v>165</v>
      </c>
      <c r="BR8" s="109">
        <f t="shared" ca="1" si="9"/>
        <v>85</v>
      </c>
      <c r="BS8" s="109">
        <f t="shared" ca="1" si="10"/>
        <v>500</v>
      </c>
      <c r="BT8" s="108" t="str">
        <f t="shared" ca="1" si="11"/>
        <v>Credit</v>
      </c>
      <c r="BU8" s="108" t="str">
        <f ca="1">IF(BT8="Box",INDIRECT(CONCATENATE("K",(BI8+16))),IF(BT8="Booster",INDIRECT(CONCATENATE("K",(BI8+11))),IF(BT8="Upgrade",INDIRECT(CONCATENATE("K",(BI8+15))),"")))</f>
        <v/>
      </c>
      <c r="BV8" s="110">
        <f t="shared" ca="1" si="12"/>
        <v>0</v>
      </c>
    </row>
    <row r="9" spans="1:74" x14ac:dyDescent="0.25">
      <c r="A9">
        <f t="shared" si="17"/>
        <v>4</v>
      </c>
      <c r="B9">
        <f t="shared" ref="B9:B20" si="19">A9*$B$6</f>
        <v>3264</v>
      </c>
      <c r="C9" s="29" t="str">
        <f t="shared" ca="1" si="18"/>
        <v>a8966402bc0b0000d0facc0fd0fbcc0f0600000007000000010000000000000000000000000000000000000008000000000000010000000000400f4400400f4404000000000000000000000000000000000000000000000000000000000000000000803f0000000002000000c8236725d4236725d42367250000000000000000908e211a000000000000000001010000d0a7a20dbb0b000004000000fa000000a500000055000000050000003e93912c0000000078e8d12c0000000004000000ffffffff0000000000000000000000000000000000000000000000000000000000000000000000000000000000000000000000002d0be7ae00000000ffffffffffffffff0400000002000000ffffffff0000000000000000000000000000000082389e2c00000000c4eb91510000000004000000ffffffff000000000000000000000000000000000000000000000000000000000000000000000000000000000000000000000000a10be7ae00000000ffffffffffffffff0400000000000000ffffffff00000000000000000000000000800c4401000000</v>
      </c>
      <c r="D9" t="str">
        <f t="shared" ca="1" si="13"/>
        <v>a8966402bc0b0000d0facc0fd0fbcc0f</v>
      </c>
      <c r="E9" t="str">
        <f t="shared" ca="1" si="13"/>
        <v>06000000070000000100000000000000</v>
      </c>
      <c r="F9" t="str">
        <f t="shared" ca="1" si="13"/>
        <v>00000000000000000000000008000000</v>
      </c>
      <c r="G9" t="str">
        <f t="shared" ca="1" si="13"/>
        <v>000000010000000000400f4400400f44</v>
      </c>
      <c r="H9" t="str">
        <f t="shared" ca="1" si="13"/>
        <v>04000000000000000000000000000000</v>
      </c>
      <c r="I9" t="str">
        <f t="shared" ca="1" si="13"/>
        <v>00000000000000000000000000000000</v>
      </c>
      <c r="J9" t="str">
        <f t="shared" ca="1" si="13"/>
        <v>0000803f0000000002000000c8236725</v>
      </c>
      <c r="K9" t="str">
        <f t="shared" ca="1" si="13"/>
        <v>d4236725d42367250000000000000000</v>
      </c>
      <c r="L9" t="str">
        <f t="shared" ca="1" si="13"/>
        <v>908e211a000000000000000001010000</v>
      </c>
      <c r="M9" t="str">
        <f t="shared" ca="1" si="13"/>
        <v>d0a7a20dbb0b000004000000fa000000</v>
      </c>
      <c r="N9" t="str">
        <f t="shared" ca="1" si="13"/>
        <v>a500000055000000050000003e93912c</v>
      </c>
      <c r="O9" t="str">
        <f t="shared" ca="1" si="13"/>
        <v>0000000078e8d12c0000000004000000</v>
      </c>
      <c r="P9" t="str">
        <f t="shared" ca="1" si="13"/>
        <v>ffffffff000000000000000000000000</v>
      </c>
      <c r="Q9" t="str">
        <f t="shared" ca="1" si="13"/>
        <v>00000000000000000000000000000000</v>
      </c>
      <c r="R9" t="str">
        <f t="shared" ca="1" si="13"/>
        <v>00000000000000000000000000000000</v>
      </c>
      <c r="S9" t="str">
        <f t="shared" ca="1" si="13"/>
        <v>000000002d0be7ae00000000ffffffff</v>
      </c>
      <c r="T9" t="str">
        <f t="shared" ca="1" si="13"/>
        <v>ffffffff0400000002000000ffffffff</v>
      </c>
      <c r="U9" t="str">
        <f t="shared" ca="1" si="14"/>
        <v>00000000000000000000000000000000</v>
      </c>
      <c r="V9" t="str">
        <f t="shared" ca="1" si="14"/>
        <v>82389e2c00000000c4eb915100000000</v>
      </c>
      <c r="W9" t="str">
        <f t="shared" ca="1" si="14"/>
        <v>04000000ffffffff0000000000000000</v>
      </c>
      <c r="X9" t="str">
        <f t="shared" ca="1" si="14"/>
        <v>00000000000000000000000000000000</v>
      </c>
      <c r="Y9" t="str">
        <f t="shared" ca="1" si="14"/>
        <v>00000000000000000000000000000000</v>
      </c>
      <c r="Z9" t="str">
        <f t="shared" ca="1" si="14"/>
        <v>0000000000000000a10be7ae00000000</v>
      </c>
      <c r="AA9" t="str">
        <f t="shared" ca="1" si="14"/>
        <v>ffffffffffffffff0400000000000000</v>
      </c>
      <c r="AB9" t="str">
        <f t="shared" ca="1" si="14"/>
        <v>ffffffff000000000000000000000000</v>
      </c>
      <c r="AC9" t="str">
        <f t="shared" ca="1" si="14"/>
        <v>00800c4401000000</v>
      </c>
      <c r="AD9" t="str">
        <f t="shared" ca="1" si="15"/>
        <v xml:space="preserve">a8 96 64 02 bc 0b 00 00 d0 fa cc 0f d0 fb cc 0f </v>
      </c>
      <c r="AE9" t="str">
        <f t="shared" ca="1" si="15"/>
        <v xml:space="preserve">06 00 00 00 07 00 00 00 01 00 00 00 00 00 00 00 </v>
      </c>
      <c r="AF9" t="str">
        <f t="shared" ca="1" si="15"/>
        <v xml:space="preserve">00 00 00 00 00 00 00 00 00 00 00 00 08 00 00 00 </v>
      </c>
      <c r="AG9" t="str">
        <f t="shared" ca="1" si="15"/>
        <v xml:space="preserve">00 00 00 01 00 00 00 00 00 40 0f 44 00 40 0f 44 </v>
      </c>
      <c r="AH9" t="str">
        <f t="shared" ca="1" si="15"/>
        <v xml:space="preserve">04 00 00 00 00 00 00 00 00 00 00 00 00 00 00 00 </v>
      </c>
      <c r="AI9" t="str">
        <f t="shared" ca="1" si="15"/>
        <v xml:space="preserve">00 00 00 00 00 00 00 00 00 00 00 00 00 00 00 00 </v>
      </c>
      <c r="AJ9" t="str">
        <f t="shared" ca="1" si="15"/>
        <v xml:space="preserve">00 00 80 3f 00 00 00 00 02 00 00 00 c8 23 67 25 </v>
      </c>
      <c r="AK9" t="str">
        <f t="shared" ca="1" si="15"/>
        <v xml:space="preserve">d4 23 67 25 d4 23 67 25 00 00 00 00 00 00 00 00 </v>
      </c>
      <c r="AL9" t="str">
        <f t="shared" ca="1" si="15"/>
        <v xml:space="preserve">90 8e 21 1a 00 00 00 00 00 00 00 00 01 01 00 00 </v>
      </c>
      <c r="AM9" t="str">
        <f t="shared" ca="1" si="15"/>
        <v xml:space="preserve">d0 a7 a2 0d bb 0b 00 00 04 00 00 00 fa 00 00 00 </v>
      </c>
      <c r="AN9" t="str">
        <f t="shared" ca="1" si="15"/>
        <v xml:space="preserve">a5 00 00 00 55 00 00 00 05 00 00 00 3e 93 91 2c </v>
      </c>
      <c r="AO9" t="str">
        <f t="shared" ca="1" si="15"/>
        <v xml:space="preserve">00 00 00 00 78 e8 d1 2c 00 00 00 00 04 00 00 00 </v>
      </c>
      <c r="AP9" t="str">
        <f t="shared" ca="1" si="15"/>
        <v xml:space="preserve">ff ff ff ff 00 00 00 00 00 00 00 00 00 00 00 00 </v>
      </c>
      <c r="AQ9" t="str">
        <f t="shared" ca="1" si="15"/>
        <v xml:space="preserve">00 00 00 00 00 00 00 00 00 00 00 00 00 00 00 00 </v>
      </c>
      <c r="AR9" t="str">
        <f t="shared" ca="1" si="15"/>
        <v xml:space="preserve">00 00 00 00 00 00 00 00 00 00 00 00 00 00 00 00 </v>
      </c>
      <c r="AS9" t="str">
        <f t="shared" ca="1" si="15"/>
        <v xml:space="preserve">00 00 00 00 2d 0b e7 ae 00 00 00 00 ff ff ff ff </v>
      </c>
      <c r="AT9" t="str">
        <f t="shared" ca="1" si="16"/>
        <v xml:space="preserve">ff ff ff ff 04 00 00 00 02 00 00 00 ff ff ff ff </v>
      </c>
      <c r="AU9" t="str">
        <f t="shared" ca="1" si="16"/>
        <v xml:space="preserve">00 00 00 00 00 00 00 00 00 00 00 00 00 00 00 00 </v>
      </c>
      <c r="AV9" t="str">
        <f t="shared" ca="1" si="16"/>
        <v xml:space="preserve">82 38 9e 2c 00 00 00 00 c4 eb 91 51 00 00 00 00 </v>
      </c>
      <c r="AW9" t="str">
        <f t="shared" ca="1" si="16"/>
        <v xml:space="preserve">04 00 00 00 ff ff ff ff 00 00 00 00 00 00 00 00 </v>
      </c>
      <c r="AX9" t="str">
        <f t="shared" ca="1" si="16"/>
        <v xml:space="preserve">00 00 00 00 00 00 00 00 00 00 00 00 00 00 00 00 </v>
      </c>
      <c r="AY9" t="str">
        <f t="shared" ca="1" si="16"/>
        <v xml:space="preserve">00 00 00 00 00 00 00 00 00 00 00 00 00 00 00 00 </v>
      </c>
      <c r="AZ9" t="str">
        <f t="shared" ca="1" si="16"/>
        <v xml:space="preserve">00 00 00 00 00 00 00 00 a1 0b e7 ae 00 00 00 00 </v>
      </c>
      <c r="BA9" t="str">
        <f t="shared" ca="1" si="16"/>
        <v xml:space="preserve">ff ff ff ff ff ff ff ff 04 00 00 00 00 00 00 00 </v>
      </c>
      <c r="BB9" t="str">
        <f t="shared" ca="1" si="16"/>
        <v xml:space="preserve">ff ff ff ff 00 00 00 00 00 00 00 00 00 00 00 00 </v>
      </c>
      <c r="BC9" t="str">
        <f t="shared" ca="1" si="16"/>
        <v xml:space="preserve">00 80 0c 44 01 00 00 00         </v>
      </c>
      <c r="BD9" t="s">
        <v>30</v>
      </c>
      <c r="BG9" t="s">
        <v>30</v>
      </c>
      <c r="BH9" t="s">
        <v>0</v>
      </c>
      <c r="BI9" s="148">
        <f t="shared" si="2"/>
        <v>164</v>
      </c>
      <c r="BJ9" s="111">
        <f t="shared" ref="BJ9:BJ18" ca="1" si="20">INDIRECT(CONCATENATE("V",(BI9+9)))</f>
        <v>6</v>
      </c>
      <c r="BK9" s="111" t="str">
        <f t="shared" ref="BK9:BK18" ca="1" si="21">INDIRECT(CONCATENATE("J",(BI9+1)))</f>
        <v>CLASSIC</v>
      </c>
      <c r="BL9" s="112" t="b">
        <f t="shared" ca="1" si="3"/>
        <v>1</v>
      </c>
      <c r="BM9" s="111">
        <f t="shared" ca="1" si="4"/>
        <v>8</v>
      </c>
      <c r="BN9" s="111">
        <f t="shared" ca="1" si="5"/>
        <v>601</v>
      </c>
      <c r="BO9" s="113" t="str">
        <f t="shared" ca="1" si="6"/>
        <v>DUBAI</v>
      </c>
      <c r="BP9" s="114">
        <f t="shared" ca="1" si="7"/>
        <v>250</v>
      </c>
      <c r="BQ9" s="114">
        <f t="shared" ca="1" si="8"/>
        <v>165</v>
      </c>
      <c r="BR9" s="114">
        <f t="shared" ca="1" si="9"/>
        <v>85</v>
      </c>
      <c r="BS9" s="114">
        <f t="shared" ca="1" si="10"/>
        <v>500</v>
      </c>
      <c r="BT9" s="113" t="str">
        <f t="shared" ca="1" si="11"/>
        <v>Credit</v>
      </c>
      <c r="BU9" s="113" t="str">
        <f t="shared" ref="BU9:BU18" ca="1" si="22">IF(BT9="Box",INDIRECT(CONCATENATE("K",(BI9+16))),IF(BT9="Booster",INDIRECT(CONCATENATE("K",(BI9+11))),IF(BT9="Upgrade",INDIRECT(CONCATENATE("K",(BI9+15))),"")))</f>
        <v/>
      </c>
      <c r="BV9" s="115">
        <f t="shared" ca="1" si="12"/>
        <v>0</v>
      </c>
    </row>
    <row r="10" spans="1:74" x14ac:dyDescent="0.25">
      <c r="A10">
        <f t="shared" si="17"/>
        <v>5</v>
      </c>
      <c r="B10">
        <f t="shared" si="19"/>
        <v>4080</v>
      </c>
      <c r="C10" s="29" t="str">
        <f t="shared" ca="1" si="18"/>
        <v>a8966402bd0b00005011cd0fd011cd0f07000000070000000100000000000000000000000000000000000000080000000000000100000000000017440000174405000000000000000000000000000000000000000000000000000000000000000000803f0000000002000000d8236725e4236725e42367250000000000000000908e211a000000000000000001010000d0a7a20dbc0b000005000000fa000000a50000005500000000000000a6399e2c00000000e0ea91510000000004000000ffffffff000000000000000000000000000000000000000000000000000000000000000000000000000000000000000000000000c50ae7ae00000000ffffffffffffffff0400000000000000ffffffff000000000000000000000000190000002a99912c000000006cea912c0000000004000000ffffffff0000000000000000000000000000000000000000000000000000000000000000000000000000000000000000000000003905e7ae00000000ffffffffffffffff0400000000000000ffffffff0000000000000000000000000040114401000000</v>
      </c>
      <c r="D10" t="str">
        <f t="shared" ca="1" si="13"/>
        <v>a8966402bd0b00005011cd0fd011cd0f</v>
      </c>
      <c r="E10" t="str">
        <f t="shared" ca="1" si="13"/>
        <v>07000000070000000100000000000000</v>
      </c>
      <c r="F10" t="str">
        <f t="shared" ca="1" si="13"/>
        <v>00000000000000000000000008000000</v>
      </c>
      <c r="G10" t="str">
        <f t="shared" ca="1" si="13"/>
        <v>00000001000000000000174400001744</v>
      </c>
      <c r="H10" t="str">
        <f t="shared" ca="1" si="13"/>
        <v>05000000000000000000000000000000</v>
      </c>
      <c r="I10" t="str">
        <f t="shared" ca="1" si="13"/>
        <v>00000000000000000000000000000000</v>
      </c>
      <c r="J10" t="str">
        <f t="shared" ca="1" si="13"/>
        <v>0000803f0000000002000000d8236725</v>
      </c>
      <c r="K10" t="str">
        <f t="shared" ca="1" si="13"/>
        <v>e4236725e42367250000000000000000</v>
      </c>
      <c r="L10" t="str">
        <f t="shared" ca="1" si="13"/>
        <v>908e211a000000000000000001010000</v>
      </c>
      <c r="M10" t="str">
        <f t="shared" ca="1" si="13"/>
        <v>d0a7a20dbc0b000005000000fa000000</v>
      </c>
      <c r="N10" t="str">
        <f t="shared" ca="1" si="13"/>
        <v>a50000005500000000000000a6399e2c</v>
      </c>
      <c r="O10" t="str">
        <f t="shared" ca="1" si="13"/>
        <v>00000000e0ea91510000000004000000</v>
      </c>
      <c r="P10" t="str">
        <f t="shared" ca="1" si="13"/>
        <v>ffffffff000000000000000000000000</v>
      </c>
      <c r="Q10" t="str">
        <f t="shared" ca="1" si="13"/>
        <v>00000000000000000000000000000000</v>
      </c>
      <c r="R10" t="str">
        <f t="shared" ca="1" si="13"/>
        <v>00000000000000000000000000000000</v>
      </c>
      <c r="S10" t="str">
        <f t="shared" ca="1" si="13"/>
        <v>00000000c50ae7ae00000000ffffffff</v>
      </c>
      <c r="T10" t="str">
        <f t="shared" ca="1" si="13"/>
        <v>ffffffff0400000000000000ffffffff</v>
      </c>
      <c r="U10" t="str">
        <f t="shared" ca="1" si="14"/>
        <v>00000000000000000000000019000000</v>
      </c>
      <c r="V10" t="str">
        <f t="shared" ca="1" si="14"/>
        <v>2a99912c000000006cea912c00000000</v>
      </c>
      <c r="W10" t="str">
        <f t="shared" ca="1" si="14"/>
        <v>04000000ffffffff0000000000000000</v>
      </c>
      <c r="X10" t="str">
        <f t="shared" ca="1" si="14"/>
        <v>00000000000000000000000000000000</v>
      </c>
      <c r="Y10" t="str">
        <f t="shared" ca="1" si="14"/>
        <v>00000000000000000000000000000000</v>
      </c>
      <c r="Z10" t="str">
        <f t="shared" ca="1" si="14"/>
        <v>00000000000000003905e7ae00000000</v>
      </c>
      <c r="AA10" t="str">
        <f t="shared" ca="1" si="14"/>
        <v>ffffffffffffffff0400000000000000</v>
      </c>
      <c r="AB10" t="str">
        <f t="shared" ca="1" si="14"/>
        <v>ffffffff000000000000000000000000</v>
      </c>
      <c r="AC10" t="str">
        <f t="shared" ca="1" si="14"/>
        <v>0040114401000000</v>
      </c>
      <c r="AD10" t="str">
        <f t="shared" ca="1" si="15"/>
        <v xml:space="preserve">a8 96 64 02 bd 0b 00 00 50 11 cd 0f d0 11 cd 0f </v>
      </c>
      <c r="AE10" t="str">
        <f t="shared" ca="1" si="15"/>
        <v xml:space="preserve">07 00 00 00 07 00 00 00 01 00 00 00 00 00 00 00 </v>
      </c>
      <c r="AF10" t="str">
        <f t="shared" ca="1" si="15"/>
        <v xml:space="preserve">00 00 00 00 00 00 00 00 00 00 00 00 08 00 00 00 </v>
      </c>
      <c r="AG10" t="str">
        <f t="shared" ca="1" si="15"/>
        <v xml:space="preserve">00 00 00 01 00 00 00 00 00 00 17 44 00 00 17 44 </v>
      </c>
      <c r="AH10" t="str">
        <f t="shared" ca="1" si="15"/>
        <v xml:space="preserve">05 00 00 00 00 00 00 00 00 00 00 00 00 00 00 00 </v>
      </c>
      <c r="AI10" t="str">
        <f t="shared" ca="1" si="15"/>
        <v xml:space="preserve">00 00 00 00 00 00 00 00 00 00 00 00 00 00 00 00 </v>
      </c>
      <c r="AJ10" t="str">
        <f t="shared" ca="1" si="15"/>
        <v xml:space="preserve">00 00 80 3f 00 00 00 00 02 00 00 00 d8 23 67 25 </v>
      </c>
      <c r="AK10" t="str">
        <f t="shared" ca="1" si="15"/>
        <v xml:space="preserve">e4 23 67 25 e4 23 67 25 00 00 00 00 00 00 00 00 </v>
      </c>
      <c r="AL10" t="str">
        <f t="shared" ca="1" si="15"/>
        <v xml:space="preserve">90 8e 21 1a 00 00 00 00 00 00 00 00 01 01 00 00 </v>
      </c>
      <c r="AM10" t="str">
        <f t="shared" ca="1" si="15"/>
        <v xml:space="preserve">d0 a7 a2 0d bc 0b 00 00 05 00 00 00 fa 00 00 00 </v>
      </c>
      <c r="AN10" t="str">
        <f t="shared" ca="1" si="15"/>
        <v xml:space="preserve">a5 00 00 00 55 00 00 00 00 00 00 00 a6 39 9e 2c </v>
      </c>
      <c r="AO10" t="str">
        <f t="shared" ca="1" si="15"/>
        <v xml:space="preserve">00 00 00 00 e0 ea 91 51 00 00 00 00 04 00 00 00 </v>
      </c>
      <c r="AP10" t="str">
        <f t="shared" ca="1" si="15"/>
        <v xml:space="preserve">ff ff ff ff 00 00 00 00 00 00 00 00 00 00 00 00 </v>
      </c>
      <c r="AQ10" t="str">
        <f t="shared" ca="1" si="15"/>
        <v xml:space="preserve">00 00 00 00 00 00 00 00 00 00 00 00 00 00 00 00 </v>
      </c>
      <c r="AR10" t="str">
        <f t="shared" ca="1" si="15"/>
        <v xml:space="preserve">00 00 00 00 00 00 00 00 00 00 00 00 00 00 00 00 </v>
      </c>
      <c r="AS10" t="str">
        <f t="shared" ca="1" si="15"/>
        <v xml:space="preserve">00 00 00 00 c5 0a e7 ae 00 00 00 00 ff ff ff ff </v>
      </c>
      <c r="AT10" t="str">
        <f t="shared" ca="1" si="16"/>
        <v xml:space="preserve">ff ff ff ff 04 00 00 00 00 00 00 00 ff ff ff ff </v>
      </c>
      <c r="AU10" t="str">
        <f t="shared" ca="1" si="16"/>
        <v xml:space="preserve">00 00 00 00 00 00 00 00 00 00 00 00 19 00 00 00 </v>
      </c>
      <c r="AV10" t="str">
        <f t="shared" ca="1" si="16"/>
        <v xml:space="preserve">2a 99 91 2c 00 00 00 00 6c ea 91 2c 00 00 00 00 </v>
      </c>
      <c r="AW10" t="str">
        <f t="shared" ca="1" si="16"/>
        <v xml:space="preserve">04 00 00 00 ff ff ff ff 00 00 00 00 00 00 00 00 </v>
      </c>
      <c r="AX10" t="str">
        <f t="shared" ca="1" si="16"/>
        <v xml:space="preserve">00 00 00 00 00 00 00 00 00 00 00 00 00 00 00 00 </v>
      </c>
      <c r="AY10" t="str">
        <f t="shared" ca="1" si="16"/>
        <v xml:space="preserve">00 00 00 00 00 00 00 00 00 00 00 00 00 00 00 00 </v>
      </c>
      <c r="AZ10" t="str">
        <f t="shared" ca="1" si="16"/>
        <v xml:space="preserve">00 00 00 00 00 00 00 00 39 05 e7 ae 00 00 00 00 </v>
      </c>
      <c r="BA10" t="str">
        <f t="shared" ca="1" si="16"/>
        <v xml:space="preserve">ff ff ff ff ff ff ff ff 04 00 00 00 00 00 00 00 </v>
      </c>
      <c r="BB10" t="str">
        <f t="shared" ca="1" si="16"/>
        <v xml:space="preserve">ff ff ff ff 00 00 00 00 00 00 00 00 00 00 00 00 </v>
      </c>
      <c r="BC10" t="str">
        <f t="shared" ca="1" si="16"/>
        <v xml:space="preserve">00 40 11 44 01 00 00 00         </v>
      </c>
      <c r="BD10" t="s">
        <v>30</v>
      </c>
      <c r="BG10" t="s">
        <v>30</v>
      </c>
      <c r="BH10" t="s">
        <v>0</v>
      </c>
      <c r="BI10" s="148">
        <f t="shared" si="2"/>
        <v>191</v>
      </c>
      <c r="BJ10" s="16">
        <f t="shared" ca="1" si="20"/>
        <v>7</v>
      </c>
      <c r="BK10" s="16" t="str">
        <f t="shared" ca="1" si="21"/>
        <v>CLASSIC</v>
      </c>
      <c r="BL10" s="17" t="b">
        <f t="shared" ca="1" si="3"/>
        <v>1</v>
      </c>
      <c r="BM10" s="16">
        <f t="shared" ca="1" si="4"/>
        <v>8</v>
      </c>
      <c r="BN10" s="16">
        <f t="shared" ca="1" si="5"/>
        <v>628</v>
      </c>
      <c r="BO10" s="18" t="str">
        <f t="shared" ca="1" si="6"/>
        <v>TOKYO</v>
      </c>
      <c r="BP10" s="19">
        <f t="shared" ca="1" si="7"/>
        <v>250</v>
      </c>
      <c r="BQ10" s="19">
        <f t="shared" ca="1" si="8"/>
        <v>165</v>
      </c>
      <c r="BR10" s="19">
        <f t="shared" ca="1" si="9"/>
        <v>85</v>
      </c>
      <c r="BS10" s="19">
        <f t="shared" ca="1" si="10"/>
        <v>500</v>
      </c>
      <c r="BT10" s="18" t="str">
        <f t="shared" ca="1" si="11"/>
        <v>Credit</v>
      </c>
      <c r="BU10" s="18" t="str">
        <f t="shared" ca="1" si="22"/>
        <v/>
      </c>
      <c r="BV10" s="20">
        <f t="shared" ca="1" si="12"/>
        <v>0</v>
      </c>
    </row>
    <row r="11" spans="1:74" x14ac:dyDescent="0.25">
      <c r="A11">
        <f t="shared" si="17"/>
        <v>6</v>
      </c>
      <c r="B11">
        <f t="shared" si="19"/>
        <v>4896</v>
      </c>
      <c r="C11" s="29" t="str">
        <f t="shared" ca="1" si="18"/>
        <v>a8966402be0b000010ffcc0f50ffcc0f0000000007000000010000000000000000000000000000000000000008000000000000010000000000001a4400001a4406000000000000000000000000000000000000000000000000000000000000000000803f00000000020000001825672524256725242567250000000000000000908e211a000000000000000001010000d0a7a20dbd0b000006000000fa000000a50000005500000000000000ce379e2c0000000088e491510000000004000000ffffffff0000000000000000000000000000000000000000000000000000000000000000000000000000000000000000000000005d04e7ae00000000ffffffffffffffff0400000000000000ffffffff000000000000000000000000190000005297912c0000000014e4912c0000000004000000ffffffff000000000000000000000000000000000000000000000000000000000000000000000000000000000000000000000000d104e7ae00000000ffffffffffffffff0400000000000000ffffffff0000000000000000000000000040164401000000</v>
      </c>
      <c r="D11" t="str">
        <f t="shared" ca="1" si="13"/>
        <v>a8966402be0b000010ffcc0f50ffcc0f</v>
      </c>
      <c r="E11" t="str">
        <f t="shared" ca="1" si="13"/>
        <v>00000000070000000100000000000000</v>
      </c>
      <c r="F11" t="str">
        <f t="shared" ca="1" si="13"/>
        <v>00000000000000000000000008000000</v>
      </c>
      <c r="G11" t="str">
        <f t="shared" ca="1" si="13"/>
        <v>000000010000000000001a4400001a44</v>
      </c>
      <c r="H11" t="str">
        <f t="shared" ca="1" si="13"/>
        <v>06000000000000000000000000000000</v>
      </c>
      <c r="I11" t="str">
        <f t="shared" ca="1" si="13"/>
        <v>00000000000000000000000000000000</v>
      </c>
      <c r="J11" t="str">
        <f t="shared" ca="1" si="13"/>
        <v>0000803f000000000200000018256725</v>
      </c>
      <c r="K11" t="str">
        <f t="shared" ca="1" si="13"/>
        <v>24256725242567250000000000000000</v>
      </c>
      <c r="L11" t="str">
        <f t="shared" ca="1" si="13"/>
        <v>908e211a000000000000000001010000</v>
      </c>
      <c r="M11" t="str">
        <f t="shared" ca="1" si="13"/>
        <v>d0a7a20dbd0b000006000000fa000000</v>
      </c>
      <c r="N11" t="str">
        <f t="shared" ca="1" si="13"/>
        <v>a50000005500000000000000ce379e2c</v>
      </c>
      <c r="O11" t="str">
        <f t="shared" ca="1" si="13"/>
        <v>0000000088e491510000000004000000</v>
      </c>
      <c r="P11" t="str">
        <f t="shared" ca="1" si="13"/>
        <v>ffffffff000000000000000000000000</v>
      </c>
      <c r="Q11" t="str">
        <f t="shared" ca="1" si="13"/>
        <v>00000000000000000000000000000000</v>
      </c>
      <c r="R11" t="str">
        <f t="shared" ca="1" si="13"/>
        <v>00000000000000000000000000000000</v>
      </c>
      <c r="S11" t="str">
        <f t="shared" ca="1" si="13"/>
        <v>000000005d04e7ae00000000ffffffff</v>
      </c>
      <c r="T11" t="str">
        <f t="shared" ca="1" si="13"/>
        <v>ffffffff0400000000000000ffffffff</v>
      </c>
      <c r="U11" t="str">
        <f t="shared" ca="1" si="14"/>
        <v>00000000000000000000000019000000</v>
      </c>
      <c r="V11" t="str">
        <f t="shared" ca="1" si="14"/>
        <v>5297912c0000000014e4912c00000000</v>
      </c>
      <c r="W11" t="str">
        <f t="shared" ca="1" si="14"/>
        <v>04000000ffffffff0000000000000000</v>
      </c>
      <c r="X11" t="str">
        <f t="shared" ca="1" si="14"/>
        <v>00000000000000000000000000000000</v>
      </c>
      <c r="Y11" t="str">
        <f t="shared" ca="1" si="14"/>
        <v>00000000000000000000000000000000</v>
      </c>
      <c r="Z11" t="str">
        <f t="shared" ca="1" si="14"/>
        <v>0000000000000000d104e7ae00000000</v>
      </c>
      <c r="AA11" t="str">
        <f t="shared" ca="1" si="14"/>
        <v>ffffffffffffffff0400000000000000</v>
      </c>
      <c r="AB11" t="str">
        <f t="shared" ca="1" si="14"/>
        <v>ffffffff000000000000000000000000</v>
      </c>
      <c r="AC11" t="str">
        <f t="shared" ca="1" si="14"/>
        <v>0040164401000000</v>
      </c>
      <c r="AD11" t="str">
        <f t="shared" ca="1" si="15"/>
        <v xml:space="preserve">a8 96 64 02 be 0b 00 00 10 ff cc 0f 50 ff cc 0f </v>
      </c>
      <c r="AE11" t="str">
        <f t="shared" ca="1" si="15"/>
        <v xml:space="preserve">00 00 00 00 07 00 00 00 01 00 00 00 00 00 00 00 </v>
      </c>
      <c r="AF11" t="str">
        <f t="shared" ca="1" si="15"/>
        <v xml:space="preserve">00 00 00 00 00 00 00 00 00 00 00 00 08 00 00 00 </v>
      </c>
      <c r="AG11" t="str">
        <f t="shared" ca="1" si="15"/>
        <v xml:space="preserve">00 00 00 01 00 00 00 00 00 00 1a 44 00 00 1a 44 </v>
      </c>
      <c r="AH11" t="str">
        <f t="shared" ca="1" si="15"/>
        <v xml:space="preserve">06 00 00 00 00 00 00 00 00 00 00 00 00 00 00 00 </v>
      </c>
      <c r="AI11" t="str">
        <f t="shared" ca="1" si="15"/>
        <v xml:space="preserve">00 00 00 00 00 00 00 00 00 00 00 00 00 00 00 00 </v>
      </c>
      <c r="AJ11" t="str">
        <f t="shared" ca="1" si="15"/>
        <v xml:space="preserve">00 00 80 3f 00 00 00 00 02 00 00 00 18 25 67 25 </v>
      </c>
      <c r="AK11" t="str">
        <f t="shared" ca="1" si="15"/>
        <v xml:space="preserve">24 25 67 25 24 25 67 25 00 00 00 00 00 00 00 00 </v>
      </c>
      <c r="AL11" t="str">
        <f t="shared" ca="1" si="15"/>
        <v xml:space="preserve">90 8e 21 1a 00 00 00 00 00 00 00 00 01 01 00 00 </v>
      </c>
      <c r="AM11" t="str">
        <f t="shared" ca="1" si="15"/>
        <v xml:space="preserve">d0 a7 a2 0d bd 0b 00 00 06 00 00 00 fa 00 00 00 </v>
      </c>
      <c r="AN11" t="str">
        <f t="shared" ca="1" si="15"/>
        <v xml:space="preserve">a5 00 00 00 55 00 00 00 00 00 00 00 ce 37 9e 2c </v>
      </c>
      <c r="AO11" t="str">
        <f t="shared" ca="1" si="15"/>
        <v xml:space="preserve">00 00 00 00 88 e4 91 51 00 00 00 00 04 00 00 00 </v>
      </c>
      <c r="AP11" t="str">
        <f t="shared" ca="1" si="15"/>
        <v xml:space="preserve">ff ff ff ff 00 00 00 00 00 00 00 00 00 00 00 00 </v>
      </c>
      <c r="AQ11" t="str">
        <f t="shared" ca="1" si="15"/>
        <v xml:space="preserve">00 00 00 00 00 00 00 00 00 00 00 00 00 00 00 00 </v>
      </c>
      <c r="AR11" t="str">
        <f t="shared" ca="1" si="15"/>
        <v xml:space="preserve">00 00 00 00 00 00 00 00 00 00 00 00 00 00 00 00 </v>
      </c>
      <c r="AS11" t="str">
        <f t="shared" ca="1" si="15"/>
        <v xml:space="preserve">00 00 00 00 5d 04 e7 ae 00 00 00 00 ff ff ff ff </v>
      </c>
      <c r="AT11" t="str">
        <f t="shared" ca="1" si="16"/>
        <v xml:space="preserve">ff ff ff ff 04 00 00 00 00 00 00 00 ff ff ff ff </v>
      </c>
      <c r="AU11" t="str">
        <f t="shared" ca="1" si="16"/>
        <v xml:space="preserve">00 00 00 00 00 00 00 00 00 00 00 00 19 00 00 00 </v>
      </c>
      <c r="AV11" t="str">
        <f t="shared" ca="1" si="16"/>
        <v xml:space="preserve">52 97 91 2c 00 00 00 00 14 e4 91 2c 00 00 00 00 </v>
      </c>
      <c r="AW11" t="str">
        <f t="shared" ca="1" si="16"/>
        <v xml:space="preserve">04 00 00 00 ff ff ff ff 00 00 00 00 00 00 00 00 </v>
      </c>
      <c r="AX11" t="str">
        <f t="shared" ca="1" si="16"/>
        <v xml:space="preserve">00 00 00 00 00 00 00 00 00 00 00 00 00 00 00 00 </v>
      </c>
      <c r="AY11" t="str">
        <f t="shared" ca="1" si="16"/>
        <v xml:space="preserve">00 00 00 00 00 00 00 00 00 00 00 00 00 00 00 00 </v>
      </c>
      <c r="AZ11" t="str">
        <f t="shared" ca="1" si="16"/>
        <v xml:space="preserve">00 00 00 00 00 00 00 00 d1 04 e7 ae 00 00 00 00 </v>
      </c>
      <c r="BA11" t="str">
        <f t="shared" ca="1" si="16"/>
        <v xml:space="preserve">ff ff ff ff ff ff ff ff 04 00 00 00 00 00 00 00 </v>
      </c>
      <c r="BB11" t="str">
        <f t="shared" ca="1" si="16"/>
        <v xml:space="preserve">ff ff ff ff 00 00 00 00 00 00 00 00 00 00 00 00 </v>
      </c>
      <c r="BC11" t="str">
        <f t="shared" ca="1" si="16"/>
        <v xml:space="preserve">00 40 16 44 01 00 00 00         </v>
      </c>
      <c r="BD11" t="s">
        <v>30</v>
      </c>
      <c r="BG11" t="s">
        <v>30</v>
      </c>
      <c r="BH11" t="s">
        <v>0</v>
      </c>
      <c r="BI11" s="148">
        <f t="shared" si="2"/>
        <v>218</v>
      </c>
      <c r="BJ11" s="24">
        <f t="shared" ca="1" si="20"/>
        <v>8</v>
      </c>
      <c r="BK11" s="24" t="str">
        <f t="shared" ca="1" si="21"/>
        <v>FLAWLESS</v>
      </c>
      <c r="BL11" s="25" t="b">
        <f t="shared" ca="1" si="3"/>
        <v>1</v>
      </c>
      <c r="BM11" s="24">
        <f t="shared" ca="1" si="4"/>
        <v>8</v>
      </c>
      <c r="BN11" s="24">
        <f t="shared" ca="1" si="5"/>
        <v>655</v>
      </c>
      <c r="BO11" s="26" t="str">
        <f t="shared" ca="1" si="6"/>
        <v>VENICE</v>
      </c>
      <c r="BP11" s="27">
        <f t="shared" ca="1" si="7"/>
        <v>250</v>
      </c>
      <c r="BQ11" s="27">
        <f t="shared" ca="1" si="8"/>
        <v>165</v>
      </c>
      <c r="BR11" s="27">
        <f t="shared" ca="1" si="9"/>
        <v>85</v>
      </c>
      <c r="BS11" s="27">
        <f t="shared" ca="1" si="10"/>
        <v>1</v>
      </c>
      <c r="BT11" s="26" t="str">
        <f t="shared" ca="1" si="11"/>
        <v>Box</v>
      </c>
      <c r="BU11" s="26" t="str">
        <f t="shared" ca="1" si="22"/>
        <v>Engine Box 3</v>
      </c>
      <c r="BV11" s="28">
        <f t="shared" ca="1" si="12"/>
        <v>500</v>
      </c>
    </row>
    <row r="12" spans="1:74" x14ac:dyDescent="0.25">
      <c r="A12">
        <f t="shared" si="17"/>
        <v>7</v>
      </c>
      <c r="B12">
        <f t="shared" si="19"/>
        <v>5712</v>
      </c>
      <c r="C12" s="29" t="str">
        <f t="shared" ca="1" si="18"/>
        <v>a8966402bf0b000010c9cc0f50c9cc0f00000000070000000100000000000000000000000000000000000000080000000000000100000000000021440000214407000000000000000000000000000000000000000000000000000000000000000000803f0000000002000000d8256725e4256725e42567250000000000000000908e211a000000000000000001010000d0a7a20dbe0b000007000000fa000000a5000000550000000000000076349e2c0000000030e791510000000004000000ffffffff000000000000000000000000000000000000000000000000000000000000000000000000000000000000000000000000f507e7ae00000000ffffffffffffffff0400000000000000ffffffff00000000000000000000000019000000fa95912c00000000bce6912c0000000004000000ffffffff0000000000000000000000000000000000000000000000000000000000000000000000000000000000000000000000006906e7ae00000000ffffffffffffffff0400000000000000ffffffff00000000000000000000000000001d4401000000</v>
      </c>
      <c r="D12" t="str">
        <f t="shared" ca="1" si="13"/>
        <v>a8966402bf0b000010c9cc0f50c9cc0f</v>
      </c>
      <c r="E12" t="str">
        <f t="shared" ca="1" si="13"/>
        <v>00000000070000000100000000000000</v>
      </c>
      <c r="F12" t="str">
        <f t="shared" ca="1" si="13"/>
        <v>00000000000000000000000008000000</v>
      </c>
      <c r="G12" t="str">
        <f t="shared" ca="1" si="13"/>
        <v>00000001000000000000214400002144</v>
      </c>
      <c r="H12" t="str">
        <f t="shared" ca="1" si="13"/>
        <v>07000000000000000000000000000000</v>
      </c>
      <c r="I12" t="str">
        <f t="shared" ca="1" si="13"/>
        <v>00000000000000000000000000000000</v>
      </c>
      <c r="J12" t="str">
        <f t="shared" ca="1" si="13"/>
        <v>0000803f0000000002000000d8256725</v>
      </c>
      <c r="K12" t="str">
        <f t="shared" ca="1" si="13"/>
        <v>e4256725e42567250000000000000000</v>
      </c>
      <c r="L12" t="str">
        <f t="shared" ca="1" si="13"/>
        <v>908e211a000000000000000001010000</v>
      </c>
      <c r="M12" t="str">
        <f t="shared" ca="1" si="13"/>
        <v>d0a7a20dbe0b000007000000fa000000</v>
      </c>
      <c r="N12" t="str">
        <f t="shared" ca="1" si="13"/>
        <v>a5000000550000000000000076349e2c</v>
      </c>
      <c r="O12" t="str">
        <f t="shared" ca="1" si="13"/>
        <v>0000000030e791510000000004000000</v>
      </c>
      <c r="P12" t="str">
        <f t="shared" ca="1" si="13"/>
        <v>ffffffff000000000000000000000000</v>
      </c>
      <c r="Q12" t="str">
        <f t="shared" ca="1" si="13"/>
        <v>00000000000000000000000000000000</v>
      </c>
      <c r="R12" t="str">
        <f t="shared" ca="1" si="13"/>
        <v>00000000000000000000000000000000</v>
      </c>
      <c r="S12" t="str">
        <f t="shared" ca="1" si="13"/>
        <v>00000000f507e7ae00000000ffffffff</v>
      </c>
      <c r="T12" t="str">
        <f t="shared" ca="1" si="13"/>
        <v>ffffffff0400000000000000ffffffff</v>
      </c>
      <c r="U12" t="str">
        <f t="shared" ca="1" si="14"/>
        <v>00000000000000000000000019000000</v>
      </c>
      <c r="V12" t="str">
        <f t="shared" ca="1" si="14"/>
        <v>fa95912c00000000bce6912c00000000</v>
      </c>
      <c r="W12" t="str">
        <f t="shared" ca="1" si="14"/>
        <v>04000000ffffffff0000000000000000</v>
      </c>
      <c r="X12" t="str">
        <f t="shared" ca="1" si="14"/>
        <v>00000000000000000000000000000000</v>
      </c>
      <c r="Y12" t="str">
        <f t="shared" ca="1" si="14"/>
        <v>00000000000000000000000000000000</v>
      </c>
      <c r="Z12" t="str">
        <f t="shared" ca="1" si="14"/>
        <v>00000000000000006906e7ae00000000</v>
      </c>
      <c r="AA12" t="str">
        <f t="shared" ca="1" si="14"/>
        <v>ffffffffffffffff0400000000000000</v>
      </c>
      <c r="AB12" t="str">
        <f t="shared" ca="1" si="14"/>
        <v>ffffffff000000000000000000000000</v>
      </c>
      <c r="AC12" t="str">
        <f t="shared" ca="1" si="14"/>
        <v>00001d4401000000</v>
      </c>
      <c r="AD12" t="str">
        <f t="shared" ca="1" si="15"/>
        <v xml:space="preserve">a8 96 64 02 bf 0b 00 00 10 c9 cc 0f 50 c9 cc 0f </v>
      </c>
      <c r="AE12" t="str">
        <f t="shared" ca="1" si="15"/>
        <v xml:space="preserve">00 00 00 00 07 00 00 00 01 00 00 00 00 00 00 00 </v>
      </c>
      <c r="AF12" t="str">
        <f t="shared" ca="1" si="15"/>
        <v xml:space="preserve">00 00 00 00 00 00 00 00 00 00 00 00 08 00 00 00 </v>
      </c>
      <c r="AG12" t="str">
        <f t="shared" ca="1" si="15"/>
        <v xml:space="preserve">00 00 00 01 00 00 00 00 00 00 21 44 00 00 21 44 </v>
      </c>
      <c r="AH12" t="str">
        <f t="shared" ca="1" si="15"/>
        <v xml:space="preserve">07 00 00 00 00 00 00 00 00 00 00 00 00 00 00 00 </v>
      </c>
      <c r="AI12" t="str">
        <f t="shared" ca="1" si="15"/>
        <v xml:space="preserve">00 00 00 00 00 00 00 00 00 00 00 00 00 00 00 00 </v>
      </c>
      <c r="AJ12" t="str">
        <f t="shared" ca="1" si="15"/>
        <v xml:space="preserve">00 00 80 3f 00 00 00 00 02 00 00 00 d8 25 67 25 </v>
      </c>
      <c r="AK12" t="str">
        <f t="shared" ca="1" si="15"/>
        <v xml:space="preserve">e4 25 67 25 e4 25 67 25 00 00 00 00 00 00 00 00 </v>
      </c>
      <c r="AL12" t="str">
        <f t="shared" ca="1" si="15"/>
        <v xml:space="preserve">90 8e 21 1a 00 00 00 00 00 00 00 00 01 01 00 00 </v>
      </c>
      <c r="AM12" t="str">
        <f t="shared" ca="1" si="15"/>
        <v xml:space="preserve">d0 a7 a2 0d be 0b 00 00 07 00 00 00 fa 00 00 00 </v>
      </c>
      <c r="AN12" t="str">
        <f t="shared" ca="1" si="15"/>
        <v xml:space="preserve">a5 00 00 00 55 00 00 00 00 00 00 00 76 34 9e 2c </v>
      </c>
      <c r="AO12" t="str">
        <f t="shared" ca="1" si="15"/>
        <v xml:space="preserve">00 00 00 00 30 e7 91 51 00 00 00 00 04 00 00 00 </v>
      </c>
      <c r="AP12" t="str">
        <f t="shared" ca="1" si="15"/>
        <v xml:space="preserve">ff ff ff ff 00 00 00 00 00 00 00 00 00 00 00 00 </v>
      </c>
      <c r="AQ12" t="str">
        <f t="shared" ca="1" si="15"/>
        <v xml:space="preserve">00 00 00 00 00 00 00 00 00 00 00 00 00 00 00 00 </v>
      </c>
      <c r="AR12" t="str">
        <f t="shared" ca="1" si="15"/>
        <v xml:space="preserve">00 00 00 00 00 00 00 00 00 00 00 00 00 00 00 00 </v>
      </c>
      <c r="AS12" t="str">
        <f t="shared" ca="1" si="15"/>
        <v xml:space="preserve">00 00 00 00 f5 07 e7 ae 00 00 00 00 ff ff ff ff </v>
      </c>
      <c r="AT12" t="str">
        <f t="shared" ca="1" si="16"/>
        <v xml:space="preserve">ff ff ff ff 04 00 00 00 00 00 00 00 ff ff ff ff </v>
      </c>
      <c r="AU12" t="str">
        <f t="shared" ca="1" si="16"/>
        <v xml:space="preserve">00 00 00 00 00 00 00 00 00 00 00 00 19 00 00 00 </v>
      </c>
      <c r="AV12" t="str">
        <f t="shared" ca="1" si="16"/>
        <v xml:space="preserve">fa 95 91 2c 00 00 00 00 bc e6 91 2c 00 00 00 00 </v>
      </c>
      <c r="AW12" t="str">
        <f t="shared" ca="1" si="16"/>
        <v xml:space="preserve">04 00 00 00 ff ff ff ff 00 00 00 00 00 00 00 00 </v>
      </c>
      <c r="AX12" t="str">
        <f t="shared" ca="1" si="16"/>
        <v xml:space="preserve">00 00 00 00 00 00 00 00 00 00 00 00 00 00 00 00 </v>
      </c>
      <c r="AY12" t="str">
        <f t="shared" ca="1" si="16"/>
        <v xml:space="preserve">00 00 00 00 00 00 00 00 00 00 00 00 00 00 00 00 </v>
      </c>
      <c r="AZ12" t="str">
        <f t="shared" ca="1" si="16"/>
        <v xml:space="preserve">00 00 00 00 00 00 00 00 69 06 e7 ae 00 00 00 00 </v>
      </c>
      <c r="BA12" t="str">
        <f t="shared" ca="1" si="16"/>
        <v xml:space="preserve">ff ff ff ff ff ff ff ff 04 00 00 00 00 00 00 00 </v>
      </c>
      <c r="BB12" t="str">
        <f t="shared" ca="1" si="16"/>
        <v xml:space="preserve">ff ff ff ff 00 00 00 00 00 00 00 00 00 00 00 00 </v>
      </c>
      <c r="BC12" t="str">
        <f t="shared" ca="1" si="16"/>
        <v xml:space="preserve">00 00 1d 44 01 00 00 00         </v>
      </c>
      <c r="BD12" t="s">
        <v>30</v>
      </c>
      <c r="BG12" t="s">
        <v>30</v>
      </c>
      <c r="BH12" t="s">
        <v>0</v>
      </c>
      <c r="BI12" s="148">
        <f t="shared" si="2"/>
        <v>245</v>
      </c>
      <c r="BJ12" s="16">
        <f t="shared" ca="1" si="20"/>
        <v>9</v>
      </c>
      <c r="BK12" s="16" t="str">
        <f t="shared" ca="1" si="21"/>
        <v>CLASSIC</v>
      </c>
      <c r="BL12" s="17" t="b">
        <f t="shared" ca="1" si="3"/>
        <v>1</v>
      </c>
      <c r="BM12" s="16">
        <f t="shared" ca="1" si="4"/>
        <v>8</v>
      </c>
      <c r="BN12" s="16">
        <f t="shared" ca="1" si="5"/>
        <v>682</v>
      </c>
      <c r="BO12" s="18" t="str">
        <f t="shared" ca="1" si="6"/>
        <v>ALPS REVERSE</v>
      </c>
      <c r="BP12" s="19">
        <f t="shared" ca="1" si="7"/>
        <v>250</v>
      </c>
      <c r="BQ12" s="19">
        <f t="shared" ca="1" si="8"/>
        <v>165</v>
      </c>
      <c r="BR12" s="19">
        <f t="shared" ca="1" si="9"/>
        <v>85</v>
      </c>
      <c r="BS12" s="19">
        <f t="shared" ca="1" si="10"/>
        <v>500</v>
      </c>
      <c r="BT12" s="18" t="str">
        <f t="shared" ca="1" si="11"/>
        <v>Credit</v>
      </c>
      <c r="BU12" s="18" t="str">
        <f t="shared" ca="1" si="22"/>
        <v/>
      </c>
      <c r="BV12" s="20">
        <f t="shared" ca="1" si="12"/>
        <v>0</v>
      </c>
    </row>
    <row r="13" spans="1:74" ht="15.75" thickBot="1" x14ac:dyDescent="0.3">
      <c r="A13">
        <f t="shared" si="17"/>
        <v>8</v>
      </c>
      <c r="B13">
        <f t="shared" si="19"/>
        <v>6528</v>
      </c>
      <c r="C13" s="29" t="str">
        <f t="shared" ca="1" si="18"/>
        <v>a8966402c00b00005011cd0f9011cd0f0600000007000000010000000000000000000000000000000000000008000000000000010000000000c0274400c0274408000000000000000000000000000000000000000000000000000000000000000000803f0000000001000000a8266725b4266725b42667250000000000000000908e211a000000000000000001010000d0a7a20dbf0b000008000000fa000000a500000055000000050000009e9a912c00000000d8e1d12c0000000004000000ffffffff0000000000000000000000000000000000000000000000000000000000000000000000000000000000000000000000008d01e7ae00000000ffffffffffffffff040000000c000000ffffffff0000000000000000000000000000000062329e2c0000000024e191510000000004000000ffffffff0000000000000000000000000000000000000000000000000000000000000000000000000000000000000000000000000100e7ae00000000ffffffffffffffff0400000000000000ffffffff00000000000000000000000000c0234401000000</v>
      </c>
      <c r="D13" t="str">
        <f t="shared" ca="1" si="13"/>
        <v>a8966402c00b00005011cd0f9011cd0f</v>
      </c>
      <c r="E13" t="str">
        <f t="shared" ca="1" si="13"/>
        <v>06000000070000000100000000000000</v>
      </c>
      <c r="F13" t="str">
        <f t="shared" ca="1" si="13"/>
        <v>00000000000000000000000008000000</v>
      </c>
      <c r="G13" t="str">
        <f t="shared" ca="1" si="13"/>
        <v>000000010000000000c0274400c02744</v>
      </c>
      <c r="H13" t="str">
        <f t="shared" ca="1" si="13"/>
        <v>08000000000000000000000000000000</v>
      </c>
      <c r="I13" t="str">
        <f t="shared" ca="1" si="13"/>
        <v>00000000000000000000000000000000</v>
      </c>
      <c r="J13" t="str">
        <f t="shared" ca="1" si="13"/>
        <v>0000803f0000000001000000a8266725</v>
      </c>
      <c r="K13" t="str">
        <f t="shared" ca="1" si="13"/>
        <v>b4266725b42667250000000000000000</v>
      </c>
      <c r="L13" t="str">
        <f t="shared" ca="1" si="13"/>
        <v>908e211a000000000000000001010000</v>
      </c>
      <c r="M13" t="str">
        <f t="shared" ca="1" si="13"/>
        <v>d0a7a20dbf0b000008000000fa000000</v>
      </c>
      <c r="N13" t="str">
        <f t="shared" ca="1" si="13"/>
        <v>a500000055000000050000009e9a912c</v>
      </c>
      <c r="O13" t="str">
        <f t="shared" ca="1" si="13"/>
        <v>00000000d8e1d12c0000000004000000</v>
      </c>
      <c r="P13" t="str">
        <f t="shared" ca="1" si="13"/>
        <v>ffffffff000000000000000000000000</v>
      </c>
      <c r="Q13" t="str">
        <f t="shared" ca="1" si="13"/>
        <v>00000000000000000000000000000000</v>
      </c>
      <c r="R13" t="str">
        <f t="shared" ca="1" si="13"/>
        <v>00000000000000000000000000000000</v>
      </c>
      <c r="S13" t="str">
        <f t="shared" ca="1" si="13"/>
        <v>000000008d01e7ae00000000ffffffff</v>
      </c>
      <c r="T13" t="str">
        <f t="shared" ca="1" si="13"/>
        <v>ffffffff040000000c000000ffffffff</v>
      </c>
      <c r="U13" t="str">
        <f t="shared" ca="1" si="14"/>
        <v>00000000000000000000000000000000</v>
      </c>
      <c r="V13" t="str">
        <f t="shared" ca="1" si="14"/>
        <v>62329e2c0000000024e1915100000000</v>
      </c>
      <c r="W13" t="str">
        <f t="shared" ca="1" si="14"/>
        <v>04000000ffffffff0000000000000000</v>
      </c>
      <c r="X13" t="str">
        <f t="shared" ca="1" si="14"/>
        <v>00000000000000000000000000000000</v>
      </c>
      <c r="Y13" t="str">
        <f t="shared" ca="1" si="14"/>
        <v>00000000000000000000000000000000</v>
      </c>
      <c r="Z13" t="str">
        <f t="shared" ca="1" si="14"/>
        <v>00000000000000000100e7ae00000000</v>
      </c>
      <c r="AA13" t="str">
        <f t="shared" ca="1" si="14"/>
        <v>ffffffffffffffff0400000000000000</v>
      </c>
      <c r="AB13" t="str">
        <f t="shared" ca="1" si="14"/>
        <v>ffffffff000000000000000000000000</v>
      </c>
      <c r="AC13" t="str">
        <f t="shared" ca="1" si="14"/>
        <v>00c0234401000000</v>
      </c>
      <c r="AD13" t="str">
        <f t="shared" ca="1" si="15"/>
        <v xml:space="preserve">a8 96 64 02 c0 0b 00 00 50 11 cd 0f 90 11 cd 0f </v>
      </c>
      <c r="AE13" t="str">
        <f t="shared" ca="1" si="15"/>
        <v xml:space="preserve">06 00 00 00 07 00 00 00 01 00 00 00 00 00 00 00 </v>
      </c>
      <c r="AF13" t="str">
        <f t="shared" ca="1" si="15"/>
        <v xml:space="preserve">00 00 00 00 00 00 00 00 00 00 00 00 08 00 00 00 </v>
      </c>
      <c r="AG13" t="str">
        <f t="shared" ca="1" si="15"/>
        <v xml:space="preserve">00 00 00 01 00 00 00 00 00 c0 27 44 00 c0 27 44 </v>
      </c>
      <c r="AH13" t="str">
        <f t="shared" ca="1" si="15"/>
        <v xml:space="preserve">08 00 00 00 00 00 00 00 00 00 00 00 00 00 00 00 </v>
      </c>
      <c r="AI13" t="str">
        <f t="shared" ca="1" si="15"/>
        <v xml:space="preserve">00 00 00 00 00 00 00 00 00 00 00 00 00 00 00 00 </v>
      </c>
      <c r="AJ13" t="str">
        <f t="shared" ca="1" si="15"/>
        <v xml:space="preserve">00 00 80 3f 00 00 00 00 01 00 00 00 a8 26 67 25 </v>
      </c>
      <c r="AK13" t="str">
        <f t="shared" ca="1" si="15"/>
        <v xml:space="preserve">b4 26 67 25 b4 26 67 25 00 00 00 00 00 00 00 00 </v>
      </c>
      <c r="AL13" t="str">
        <f t="shared" ca="1" si="15"/>
        <v xml:space="preserve">90 8e 21 1a 00 00 00 00 00 00 00 00 01 01 00 00 </v>
      </c>
      <c r="AM13" t="str">
        <f t="shared" ca="1" si="15"/>
        <v xml:space="preserve">d0 a7 a2 0d bf 0b 00 00 08 00 00 00 fa 00 00 00 </v>
      </c>
      <c r="AN13" t="str">
        <f t="shared" ca="1" si="15"/>
        <v xml:space="preserve">a5 00 00 00 55 00 00 00 05 00 00 00 9e 9a 91 2c </v>
      </c>
      <c r="AO13" t="str">
        <f t="shared" ca="1" si="15"/>
        <v xml:space="preserve">00 00 00 00 d8 e1 d1 2c 00 00 00 00 04 00 00 00 </v>
      </c>
      <c r="AP13" t="str">
        <f t="shared" ca="1" si="15"/>
        <v xml:space="preserve">ff ff ff ff 00 00 00 00 00 00 00 00 00 00 00 00 </v>
      </c>
      <c r="AQ13" t="str">
        <f t="shared" ca="1" si="15"/>
        <v xml:space="preserve">00 00 00 00 00 00 00 00 00 00 00 00 00 00 00 00 </v>
      </c>
      <c r="AR13" t="str">
        <f t="shared" ca="1" si="15"/>
        <v xml:space="preserve">00 00 00 00 00 00 00 00 00 00 00 00 00 00 00 00 </v>
      </c>
      <c r="AS13" t="str">
        <f t="shared" ca="1" si="15"/>
        <v xml:space="preserve">00 00 00 00 8d 01 e7 ae 00 00 00 00 ff ff ff ff </v>
      </c>
      <c r="AT13" t="str">
        <f t="shared" ca="1" si="16"/>
        <v xml:space="preserve">ff ff ff ff 04 00 00 00 0c 00 00 00 ff ff ff ff </v>
      </c>
      <c r="AU13" t="str">
        <f t="shared" ca="1" si="16"/>
        <v xml:space="preserve">00 00 00 00 00 00 00 00 00 00 00 00 00 00 00 00 </v>
      </c>
      <c r="AV13" t="str">
        <f t="shared" ca="1" si="16"/>
        <v xml:space="preserve">62 32 9e 2c 00 00 00 00 24 e1 91 51 00 00 00 00 </v>
      </c>
      <c r="AW13" t="str">
        <f t="shared" ca="1" si="16"/>
        <v xml:space="preserve">04 00 00 00 ff ff ff ff 00 00 00 00 00 00 00 00 </v>
      </c>
      <c r="AX13" t="str">
        <f t="shared" ca="1" si="16"/>
        <v xml:space="preserve">00 00 00 00 00 00 00 00 00 00 00 00 00 00 00 00 </v>
      </c>
      <c r="AY13" t="str">
        <f t="shared" ca="1" si="16"/>
        <v xml:space="preserve">00 00 00 00 00 00 00 00 00 00 00 00 00 00 00 00 </v>
      </c>
      <c r="AZ13" t="str">
        <f t="shared" ca="1" si="16"/>
        <v xml:space="preserve">00 00 00 00 00 00 00 00 01 00 e7 ae 00 00 00 00 </v>
      </c>
      <c r="BA13" t="str">
        <f t="shared" ca="1" si="16"/>
        <v xml:space="preserve">ff ff ff ff ff ff ff ff 04 00 00 00 00 00 00 00 </v>
      </c>
      <c r="BB13" t="str">
        <f t="shared" ca="1" si="16"/>
        <v xml:space="preserve">ff ff ff ff 00 00 00 00 00 00 00 00 00 00 00 00 </v>
      </c>
      <c r="BC13" t="str">
        <f t="shared" ca="1" si="16"/>
        <v xml:space="preserve">00 c0 23 44 01 00 00 00         </v>
      </c>
      <c r="BD13" t="s">
        <v>30</v>
      </c>
      <c r="BG13" t="s">
        <v>30</v>
      </c>
      <c r="BH13" t="s">
        <v>0</v>
      </c>
      <c r="BI13" s="148">
        <f t="shared" si="2"/>
        <v>272</v>
      </c>
      <c r="BJ13" s="116">
        <f t="shared" ca="1" si="20"/>
        <v>10</v>
      </c>
      <c r="BK13" s="116" t="str">
        <f t="shared" ca="1" si="21"/>
        <v>UNPLUGGED</v>
      </c>
      <c r="BL13" s="117" t="b">
        <f t="shared" ca="1" si="3"/>
        <v>1</v>
      </c>
      <c r="BM13" s="116">
        <f t="shared" ca="1" si="4"/>
        <v>8</v>
      </c>
      <c r="BN13" s="116">
        <f t="shared" ca="1" si="5"/>
        <v>709</v>
      </c>
      <c r="BO13" s="118" t="str">
        <f t="shared" ca="1" si="6"/>
        <v>FRENCH GUIANA REVERSE</v>
      </c>
      <c r="BP13" s="119">
        <f t="shared" ca="1" si="7"/>
        <v>250</v>
      </c>
      <c r="BQ13" s="119">
        <f t="shared" ca="1" si="8"/>
        <v>165</v>
      </c>
      <c r="BR13" s="119">
        <f t="shared" ca="1" si="9"/>
        <v>85</v>
      </c>
      <c r="BS13" s="119">
        <f t="shared" ca="1" si="10"/>
        <v>500</v>
      </c>
      <c r="BT13" s="118" t="str">
        <f t="shared" ca="1" si="11"/>
        <v>Credit</v>
      </c>
      <c r="BU13" s="118" t="str">
        <f t="shared" ca="1" si="22"/>
        <v/>
      </c>
      <c r="BV13" s="120">
        <f t="shared" ca="1" si="12"/>
        <v>0</v>
      </c>
    </row>
    <row r="14" spans="1:74" x14ac:dyDescent="0.25">
      <c r="A14">
        <f t="shared" si="17"/>
        <v>9</v>
      </c>
      <c r="B14">
        <f t="shared" si="19"/>
        <v>7344</v>
      </c>
      <c r="C14" s="29" t="str">
        <f t="shared" ca="1" si="18"/>
        <v>a8966402c10b000050f3cc0fd0f3cc0f0000000007000000010000000000000000000000000000000000000008000000000000010000000000c02e4400c02e4409000000000000000000000000000000000000000000000000000000000000000000803f00000000010000004826672554266725542667250000000000000000908e211a000000000000000001010000d0a7a20dc00b000009000000fa000000a5000000550000000000000006339e2c0000000040e091510000000004000000ffffffff0000000000000000000000000000000000000000000000000000000000000000000000000000000000000000000000002503e7ae00000000ffffffffffffffff0400000000000000ffffffff000000000000000000000000190000008a90912c00000000cce3912c0000000004000000ffffffff0000000000000000000000000000000000000000000000000000000000000000000000000000000000000000000000009903e7ae00000000ffffffffffffffff0400000000000000ffffffff00000000000000000000000000802a4401000000</v>
      </c>
      <c r="D14" t="str">
        <f t="shared" ca="1" si="13"/>
        <v>a8966402c10b000050f3cc0fd0f3cc0f</v>
      </c>
      <c r="E14" t="str">
        <f t="shared" ca="1" si="13"/>
        <v>00000000070000000100000000000000</v>
      </c>
      <c r="F14" t="str">
        <f t="shared" ca="1" si="13"/>
        <v>00000000000000000000000008000000</v>
      </c>
      <c r="G14" t="str">
        <f t="shared" ca="1" si="13"/>
        <v>000000010000000000c02e4400c02e44</v>
      </c>
      <c r="H14" t="str">
        <f t="shared" ca="1" si="13"/>
        <v>09000000000000000000000000000000</v>
      </c>
      <c r="I14" t="str">
        <f t="shared" ca="1" si="13"/>
        <v>00000000000000000000000000000000</v>
      </c>
      <c r="J14" t="str">
        <f t="shared" ca="1" si="13"/>
        <v>0000803f000000000100000048266725</v>
      </c>
      <c r="K14" t="str">
        <f t="shared" ca="1" si="13"/>
        <v>54266725542667250000000000000000</v>
      </c>
      <c r="L14" t="str">
        <f t="shared" ca="1" si="13"/>
        <v>908e211a000000000000000001010000</v>
      </c>
      <c r="M14" t="str">
        <f t="shared" ca="1" si="13"/>
        <v>d0a7a20dc00b000009000000fa000000</v>
      </c>
      <c r="N14" t="str">
        <f t="shared" ca="1" si="13"/>
        <v>a5000000550000000000000006339e2c</v>
      </c>
      <c r="O14" t="str">
        <f t="shared" ca="1" si="13"/>
        <v>0000000040e091510000000004000000</v>
      </c>
      <c r="P14" t="str">
        <f t="shared" ca="1" si="13"/>
        <v>ffffffff000000000000000000000000</v>
      </c>
      <c r="Q14" t="str">
        <f t="shared" ca="1" si="13"/>
        <v>00000000000000000000000000000000</v>
      </c>
      <c r="R14" t="str">
        <f t="shared" ca="1" si="13"/>
        <v>00000000000000000000000000000000</v>
      </c>
      <c r="S14" t="str">
        <f t="shared" ca="1" si="13"/>
        <v>000000002503e7ae00000000ffffffff</v>
      </c>
      <c r="T14" t="str">
        <f t="shared" ca="1" si="13"/>
        <v>ffffffff0400000000000000ffffffff</v>
      </c>
      <c r="U14" t="str">
        <f t="shared" ca="1" si="14"/>
        <v>00000000000000000000000019000000</v>
      </c>
      <c r="V14" t="str">
        <f t="shared" ca="1" si="14"/>
        <v>8a90912c00000000cce3912c00000000</v>
      </c>
      <c r="W14" t="str">
        <f t="shared" ca="1" si="14"/>
        <v>04000000ffffffff0000000000000000</v>
      </c>
      <c r="X14" t="str">
        <f t="shared" ca="1" si="14"/>
        <v>00000000000000000000000000000000</v>
      </c>
      <c r="Y14" t="str">
        <f t="shared" ca="1" si="14"/>
        <v>00000000000000000000000000000000</v>
      </c>
      <c r="Z14" t="str">
        <f t="shared" ca="1" si="14"/>
        <v>00000000000000009903e7ae00000000</v>
      </c>
      <c r="AA14" t="str">
        <f t="shared" ca="1" si="14"/>
        <v>ffffffffffffffff0400000000000000</v>
      </c>
      <c r="AB14" t="str">
        <f t="shared" ca="1" si="14"/>
        <v>ffffffff000000000000000000000000</v>
      </c>
      <c r="AC14" t="str">
        <f t="shared" ca="1" si="14"/>
        <v>00802a4401000000</v>
      </c>
      <c r="AD14" t="str">
        <f t="shared" ca="1" si="15"/>
        <v xml:space="preserve">a8 96 64 02 c1 0b 00 00 50 f3 cc 0f d0 f3 cc 0f </v>
      </c>
      <c r="AE14" t="str">
        <f t="shared" ca="1" si="15"/>
        <v xml:space="preserve">00 00 00 00 07 00 00 00 01 00 00 00 00 00 00 00 </v>
      </c>
      <c r="AF14" t="str">
        <f t="shared" ca="1" si="15"/>
        <v xml:space="preserve">00 00 00 00 00 00 00 00 00 00 00 00 08 00 00 00 </v>
      </c>
      <c r="AG14" t="str">
        <f t="shared" ca="1" si="15"/>
        <v xml:space="preserve">00 00 00 01 00 00 00 00 00 c0 2e 44 00 c0 2e 44 </v>
      </c>
      <c r="AH14" t="str">
        <f t="shared" ca="1" si="15"/>
        <v xml:space="preserve">09 00 00 00 00 00 00 00 00 00 00 00 00 00 00 00 </v>
      </c>
      <c r="AI14" t="str">
        <f t="shared" ca="1" si="15"/>
        <v xml:space="preserve">00 00 00 00 00 00 00 00 00 00 00 00 00 00 00 00 </v>
      </c>
      <c r="AJ14" t="str">
        <f t="shared" ca="1" si="15"/>
        <v xml:space="preserve">00 00 80 3f 00 00 00 00 01 00 00 00 48 26 67 25 </v>
      </c>
      <c r="AK14" t="str">
        <f t="shared" ca="1" si="15"/>
        <v xml:space="preserve">54 26 67 25 54 26 67 25 00 00 00 00 00 00 00 00 </v>
      </c>
      <c r="AL14" t="str">
        <f t="shared" ca="1" si="15"/>
        <v xml:space="preserve">90 8e 21 1a 00 00 00 00 00 00 00 00 01 01 00 00 </v>
      </c>
      <c r="AM14" t="str">
        <f t="shared" ca="1" si="15"/>
        <v xml:space="preserve">d0 a7 a2 0d c0 0b 00 00 09 00 00 00 fa 00 00 00 </v>
      </c>
      <c r="AN14" t="str">
        <f t="shared" ca="1" si="15"/>
        <v xml:space="preserve">a5 00 00 00 55 00 00 00 00 00 00 00 06 33 9e 2c </v>
      </c>
      <c r="AO14" t="str">
        <f t="shared" ca="1" si="15"/>
        <v xml:space="preserve">00 00 00 00 40 e0 91 51 00 00 00 00 04 00 00 00 </v>
      </c>
      <c r="AP14" t="str">
        <f t="shared" ca="1" si="15"/>
        <v xml:space="preserve">ff ff ff ff 00 00 00 00 00 00 00 00 00 00 00 00 </v>
      </c>
      <c r="AQ14" t="str">
        <f t="shared" ca="1" si="15"/>
        <v xml:space="preserve">00 00 00 00 00 00 00 00 00 00 00 00 00 00 00 00 </v>
      </c>
      <c r="AR14" t="str">
        <f t="shared" ca="1" si="15"/>
        <v xml:space="preserve">00 00 00 00 00 00 00 00 00 00 00 00 00 00 00 00 </v>
      </c>
      <c r="AS14" t="str">
        <f t="shared" ca="1" si="15"/>
        <v xml:space="preserve">00 00 00 00 25 03 e7 ae 00 00 00 00 ff ff ff ff </v>
      </c>
      <c r="AT14" t="str">
        <f t="shared" ca="1" si="16"/>
        <v xml:space="preserve">ff ff ff ff 04 00 00 00 00 00 00 00 ff ff ff ff </v>
      </c>
      <c r="AU14" t="str">
        <f t="shared" ca="1" si="16"/>
        <v xml:space="preserve">00 00 00 00 00 00 00 00 00 00 00 00 19 00 00 00 </v>
      </c>
      <c r="AV14" t="str">
        <f t="shared" ca="1" si="16"/>
        <v xml:space="preserve">8a 90 91 2c 00 00 00 00 cc e3 91 2c 00 00 00 00 </v>
      </c>
      <c r="AW14" t="str">
        <f t="shared" ca="1" si="16"/>
        <v xml:space="preserve">04 00 00 00 ff ff ff ff 00 00 00 00 00 00 00 00 </v>
      </c>
      <c r="AX14" t="str">
        <f t="shared" ca="1" si="16"/>
        <v xml:space="preserve">00 00 00 00 00 00 00 00 00 00 00 00 00 00 00 00 </v>
      </c>
      <c r="AY14" t="str">
        <f t="shared" ca="1" si="16"/>
        <v xml:space="preserve">00 00 00 00 00 00 00 00 00 00 00 00 00 00 00 00 </v>
      </c>
      <c r="AZ14" t="str">
        <f t="shared" ca="1" si="16"/>
        <v xml:space="preserve">00 00 00 00 00 00 00 00 99 03 e7 ae 00 00 00 00 </v>
      </c>
      <c r="BA14" t="str">
        <f t="shared" ca="1" si="16"/>
        <v xml:space="preserve">ff ff ff ff ff ff ff ff 04 00 00 00 00 00 00 00 </v>
      </c>
      <c r="BB14" t="str">
        <f t="shared" ca="1" si="16"/>
        <v xml:space="preserve">ff ff ff ff 00 00 00 00 00 00 00 00 00 00 00 00 </v>
      </c>
      <c r="BC14" t="str">
        <f t="shared" ca="1" si="16"/>
        <v xml:space="preserve">00 80 2a 44 01 00 00 00         </v>
      </c>
      <c r="BD14" t="s">
        <v>30</v>
      </c>
      <c r="BG14" t="s">
        <v>30</v>
      </c>
      <c r="BH14" t="s">
        <v>0</v>
      </c>
      <c r="BI14" s="148">
        <f t="shared" si="2"/>
        <v>299</v>
      </c>
      <c r="BJ14" s="121">
        <f t="shared" ca="1" si="20"/>
        <v>11</v>
      </c>
      <c r="BK14" s="121" t="str">
        <f t="shared" ca="1" si="21"/>
        <v>CLASSIC</v>
      </c>
      <c r="BL14" s="122" t="b">
        <f t="shared" ca="1" si="3"/>
        <v>1</v>
      </c>
      <c r="BM14" s="121">
        <f t="shared" ca="1" si="4"/>
        <v>8</v>
      </c>
      <c r="BN14" s="121">
        <f t="shared" ca="1" si="5"/>
        <v>737</v>
      </c>
      <c r="BO14" s="123" t="str">
        <f t="shared" ca="1" si="6"/>
        <v>AZURE COAST</v>
      </c>
      <c r="BP14" s="124">
        <f t="shared" ca="1" si="7"/>
        <v>250</v>
      </c>
      <c r="BQ14" s="124">
        <f t="shared" ca="1" si="8"/>
        <v>165</v>
      </c>
      <c r="BR14" s="124">
        <f t="shared" ca="1" si="9"/>
        <v>85</v>
      </c>
      <c r="BS14" s="124">
        <f t="shared" ca="1" si="10"/>
        <v>500</v>
      </c>
      <c r="BT14" s="123" t="str">
        <f t="shared" ca="1" si="11"/>
        <v>Credit</v>
      </c>
      <c r="BU14" s="123" t="str">
        <f t="shared" ca="1" si="22"/>
        <v/>
      </c>
      <c r="BV14" s="125">
        <f t="shared" ca="1" si="12"/>
        <v>0</v>
      </c>
    </row>
    <row r="15" spans="1:74" x14ac:dyDescent="0.25">
      <c r="A15">
        <f t="shared" si="17"/>
        <v>10</v>
      </c>
      <c r="B15">
        <f t="shared" si="19"/>
        <v>8160</v>
      </c>
      <c r="C15" s="29" t="str">
        <f t="shared" ca="1" si="18"/>
        <v>a8966402c20b0000d001cd0f5002cd0f0700000007000000010000000000000000000000000000000000000008000000000000010000000000403844004038440a000000000000000000000000000000000000000000000000000000000000000000803f00000000010000003827672544276725442767250000000000000000908e211a000000000000000001010000d0a7a20dc10b00000a000000fa000000a50000005500000000000000ae319e2c00000000e8e291510000000004000000ffffffff000000000000000000000000000000000000000000000000000000000000000000000000000000000000000000000000bd02e7ae00000000ffffffffffffffff0400000000000000ffffffff000000000000000000000000190000003291912c0000000074e2912c0000000004000000ffffffff00000000000000000000000000000000000000000000000000000000000000000000000000000000000000000000000031fde6ae00000000ffffffffffffffff0400000000000000ffffffff0000000000000000000000000040314401000000</v>
      </c>
      <c r="D15" t="str">
        <f t="shared" ca="1" si="13"/>
        <v>a8966402c20b0000d001cd0f5002cd0f</v>
      </c>
      <c r="E15" t="str">
        <f t="shared" ca="1" si="13"/>
        <v>07000000070000000100000000000000</v>
      </c>
      <c r="F15" t="str">
        <f t="shared" ca="1" si="13"/>
        <v>00000000000000000000000008000000</v>
      </c>
      <c r="G15" t="str">
        <f t="shared" ca="1" si="13"/>
        <v>00000001000000000040384400403844</v>
      </c>
      <c r="H15" t="str">
        <f t="shared" ca="1" si="13"/>
        <v>0a000000000000000000000000000000</v>
      </c>
      <c r="I15" t="str">
        <f t="shared" ca="1" si="13"/>
        <v>00000000000000000000000000000000</v>
      </c>
      <c r="J15" t="str">
        <f t="shared" ca="1" si="13"/>
        <v>0000803f000000000100000038276725</v>
      </c>
      <c r="K15" t="str">
        <f t="shared" ca="1" si="13"/>
        <v>44276725442767250000000000000000</v>
      </c>
      <c r="L15" t="str">
        <f t="shared" ca="1" si="13"/>
        <v>908e211a000000000000000001010000</v>
      </c>
      <c r="M15" t="str">
        <f t="shared" ca="1" si="13"/>
        <v>d0a7a20dc10b00000a000000fa000000</v>
      </c>
      <c r="N15" t="str">
        <f t="shared" ca="1" si="13"/>
        <v>a50000005500000000000000ae319e2c</v>
      </c>
      <c r="O15" t="str">
        <f t="shared" ca="1" si="13"/>
        <v>00000000e8e291510000000004000000</v>
      </c>
      <c r="P15" t="str">
        <f t="shared" ca="1" si="13"/>
        <v>ffffffff000000000000000000000000</v>
      </c>
      <c r="Q15" t="str">
        <f t="shared" ca="1" si="13"/>
        <v>00000000000000000000000000000000</v>
      </c>
      <c r="R15" t="str">
        <f t="shared" ca="1" si="13"/>
        <v>00000000000000000000000000000000</v>
      </c>
      <c r="S15" t="str">
        <f t="shared" ca="1" si="13"/>
        <v>00000000bd02e7ae00000000ffffffff</v>
      </c>
      <c r="T15" t="str">
        <f t="shared" ca="1" si="13"/>
        <v>ffffffff0400000000000000ffffffff</v>
      </c>
      <c r="U15" t="str">
        <f t="shared" ca="1" si="14"/>
        <v>00000000000000000000000019000000</v>
      </c>
      <c r="V15" t="str">
        <f t="shared" ca="1" si="14"/>
        <v>3291912c0000000074e2912c00000000</v>
      </c>
      <c r="W15" t="str">
        <f t="shared" ca="1" si="14"/>
        <v>04000000ffffffff0000000000000000</v>
      </c>
      <c r="X15" t="str">
        <f t="shared" ca="1" si="14"/>
        <v>00000000000000000000000000000000</v>
      </c>
      <c r="Y15" t="str">
        <f t="shared" ca="1" si="14"/>
        <v>00000000000000000000000000000000</v>
      </c>
      <c r="Z15" t="str">
        <f t="shared" ca="1" si="14"/>
        <v>000000000000000031fde6ae00000000</v>
      </c>
      <c r="AA15" t="str">
        <f t="shared" ca="1" si="14"/>
        <v>ffffffffffffffff0400000000000000</v>
      </c>
      <c r="AB15" t="str">
        <f t="shared" ca="1" si="14"/>
        <v>ffffffff000000000000000000000000</v>
      </c>
      <c r="AC15" t="str">
        <f t="shared" ca="1" si="14"/>
        <v>0040314401000000</v>
      </c>
      <c r="AD15" t="str">
        <f t="shared" ca="1" si="15"/>
        <v xml:space="preserve">a8 96 64 02 c2 0b 00 00 d0 01 cd 0f 50 02 cd 0f </v>
      </c>
      <c r="AE15" t="str">
        <f t="shared" ca="1" si="15"/>
        <v xml:space="preserve">07 00 00 00 07 00 00 00 01 00 00 00 00 00 00 00 </v>
      </c>
      <c r="AF15" t="str">
        <f t="shared" ca="1" si="15"/>
        <v xml:space="preserve">00 00 00 00 00 00 00 00 00 00 00 00 08 00 00 00 </v>
      </c>
      <c r="AG15" t="str">
        <f t="shared" ca="1" si="15"/>
        <v xml:space="preserve">00 00 00 01 00 00 00 00 00 40 38 44 00 40 38 44 </v>
      </c>
      <c r="AH15" t="str">
        <f t="shared" ca="1" si="15"/>
        <v xml:space="preserve">0a 00 00 00 00 00 00 00 00 00 00 00 00 00 00 00 </v>
      </c>
      <c r="AI15" t="str">
        <f t="shared" ca="1" si="15"/>
        <v xml:space="preserve">00 00 00 00 00 00 00 00 00 00 00 00 00 00 00 00 </v>
      </c>
      <c r="AJ15" t="str">
        <f t="shared" ca="1" si="15"/>
        <v xml:space="preserve">00 00 80 3f 00 00 00 00 01 00 00 00 38 27 67 25 </v>
      </c>
      <c r="AK15" t="str">
        <f t="shared" ca="1" si="15"/>
        <v xml:space="preserve">44 27 67 25 44 27 67 25 00 00 00 00 00 00 00 00 </v>
      </c>
      <c r="AL15" t="str">
        <f t="shared" ca="1" si="15"/>
        <v xml:space="preserve">90 8e 21 1a 00 00 00 00 00 00 00 00 01 01 00 00 </v>
      </c>
      <c r="AM15" t="str">
        <f t="shared" ca="1" si="15"/>
        <v xml:space="preserve">d0 a7 a2 0d c1 0b 00 00 0a 00 00 00 fa 00 00 00 </v>
      </c>
      <c r="AN15" t="str">
        <f t="shared" ca="1" si="15"/>
        <v xml:space="preserve">a5 00 00 00 55 00 00 00 00 00 00 00 ae 31 9e 2c </v>
      </c>
      <c r="AO15" t="str">
        <f t="shared" ca="1" si="15"/>
        <v xml:space="preserve">00 00 00 00 e8 e2 91 51 00 00 00 00 04 00 00 00 </v>
      </c>
      <c r="AP15" t="str">
        <f t="shared" ca="1" si="15"/>
        <v xml:space="preserve">ff ff ff ff 00 00 00 00 00 00 00 00 00 00 00 00 </v>
      </c>
      <c r="AQ15" t="str">
        <f t="shared" ca="1" si="15"/>
        <v xml:space="preserve">00 00 00 00 00 00 00 00 00 00 00 00 00 00 00 00 </v>
      </c>
      <c r="AR15" t="str">
        <f t="shared" ca="1" si="15"/>
        <v xml:space="preserve">00 00 00 00 00 00 00 00 00 00 00 00 00 00 00 00 </v>
      </c>
      <c r="AS15" t="str">
        <f t="shared" ca="1" si="15"/>
        <v xml:space="preserve">00 00 00 00 bd 02 e7 ae 00 00 00 00 ff ff ff ff </v>
      </c>
      <c r="AT15" t="str">
        <f t="shared" ca="1" si="16"/>
        <v xml:space="preserve">ff ff ff ff 04 00 00 00 00 00 00 00 ff ff ff ff </v>
      </c>
      <c r="AU15" t="str">
        <f t="shared" ca="1" si="16"/>
        <v xml:space="preserve">00 00 00 00 00 00 00 00 00 00 00 00 19 00 00 00 </v>
      </c>
      <c r="AV15" t="str">
        <f t="shared" ca="1" si="16"/>
        <v xml:space="preserve">32 91 91 2c 00 00 00 00 74 e2 91 2c 00 00 00 00 </v>
      </c>
      <c r="AW15" t="str">
        <f t="shared" ca="1" si="16"/>
        <v xml:space="preserve">04 00 00 00 ff ff ff ff 00 00 00 00 00 00 00 00 </v>
      </c>
      <c r="AX15" t="str">
        <f t="shared" ca="1" si="16"/>
        <v xml:space="preserve">00 00 00 00 00 00 00 00 00 00 00 00 00 00 00 00 </v>
      </c>
      <c r="AY15" t="str">
        <f t="shared" ca="1" si="16"/>
        <v xml:space="preserve">00 00 00 00 00 00 00 00 00 00 00 00 00 00 00 00 </v>
      </c>
      <c r="AZ15" t="str">
        <f t="shared" ca="1" si="16"/>
        <v xml:space="preserve">00 00 00 00 00 00 00 00 31 fd e6 ae 00 00 00 00 </v>
      </c>
      <c r="BA15" t="str">
        <f t="shared" ca="1" si="16"/>
        <v xml:space="preserve">ff ff ff ff ff ff ff ff 04 00 00 00 00 00 00 00 </v>
      </c>
      <c r="BB15" t="str">
        <f t="shared" ca="1" si="16"/>
        <v xml:space="preserve">ff ff ff ff 00 00 00 00 00 00 00 00 00 00 00 00 </v>
      </c>
      <c r="BC15" t="str">
        <f t="shared" ca="1" si="16"/>
        <v xml:space="preserve">00 40 31 44 01 00 00 00         </v>
      </c>
      <c r="BD15" t="s">
        <v>30</v>
      </c>
      <c r="BG15" t="s">
        <v>30</v>
      </c>
      <c r="BH15" t="s">
        <v>0</v>
      </c>
      <c r="BI15" s="148">
        <f t="shared" si="2"/>
        <v>326</v>
      </c>
      <c r="BJ15" s="24">
        <f t="shared" ca="1" si="20"/>
        <v>12</v>
      </c>
      <c r="BK15" s="24" t="str">
        <f t="shared" ca="1" si="21"/>
        <v>UNPLUGGED</v>
      </c>
      <c r="BL15" s="25" t="b">
        <f t="shared" ca="1" si="3"/>
        <v>1</v>
      </c>
      <c r="BM15" s="24">
        <f t="shared" ca="1" si="4"/>
        <v>8</v>
      </c>
      <c r="BN15" s="24">
        <f t="shared" ca="1" si="5"/>
        <v>750</v>
      </c>
      <c r="BO15" s="26" t="str">
        <f t="shared" ca="1" si="6"/>
        <v>THE LONDON EYE</v>
      </c>
      <c r="BP15" s="27">
        <f t="shared" ca="1" si="7"/>
        <v>250</v>
      </c>
      <c r="BQ15" s="27">
        <f t="shared" ca="1" si="8"/>
        <v>165</v>
      </c>
      <c r="BR15" s="27">
        <f t="shared" ca="1" si="9"/>
        <v>85</v>
      </c>
      <c r="BS15" s="27">
        <f t="shared" ca="1" si="10"/>
        <v>5</v>
      </c>
      <c r="BT15" s="26" t="str">
        <f t="shared" ca="1" si="11"/>
        <v>License</v>
      </c>
      <c r="BU15" s="26" t="str">
        <f t="shared" ca="1" si="22"/>
        <v/>
      </c>
      <c r="BV15" s="28">
        <f t="shared" ca="1" si="12"/>
        <v>500</v>
      </c>
    </row>
    <row r="16" spans="1:74" x14ac:dyDescent="0.25">
      <c r="A16">
        <f t="shared" si="17"/>
        <v>11</v>
      </c>
      <c r="B16">
        <f t="shared" si="19"/>
        <v>8976</v>
      </c>
      <c r="C16" s="29" t="str">
        <f t="shared" ca="1" si="18"/>
        <v>a8966402c30b000050c6cc0f90c6cc0f0000000007000000010000000000000000000000000000000000000008000000000000010000000000c03d4400c03d440b000000000000000000000000000000000000000000000000000000000000000000803f00000000010000005827672564276725642767250000000000000000908e211a000000000000000001010000d0a7a20dc20b00000b000000fa000000a50000005500000000000000d6cf9f2c00000000901c90510000000004000000ffffffff00000000000000000000000000000000000000000000000000000000000000000000000000000000000000000000000055fce6ae00000000ffffffffffffffff0400000000000000ffffffff000000000000000000000000190000005a6f902c000000001c1c902c0000000004000000ffffffff000000000000000000000000000000000000000000000000000000000000000000000000000000000000000000000000c9fce6ae00000000ffffffffffffffff0400000000000000ffffffff0000000000000000000000000040384401000000</v>
      </c>
      <c r="D16" t="str">
        <f t="shared" ca="1" si="13"/>
        <v>a8966402c30b000050c6cc0f90c6cc0f</v>
      </c>
      <c r="E16" t="str">
        <f t="shared" ca="1" si="13"/>
        <v>00000000070000000100000000000000</v>
      </c>
      <c r="F16" t="str">
        <f t="shared" ca="1" si="13"/>
        <v>00000000000000000000000008000000</v>
      </c>
      <c r="G16" t="str">
        <f t="shared" ca="1" si="13"/>
        <v>000000010000000000c03d4400c03d44</v>
      </c>
      <c r="H16" t="str">
        <f t="shared" ca="1" si="13"/>
        <v>0b000000000000000000000000000000</v>
      </c>
      <c r="I16" t="str">
        <f t="shared" ca="1" si="13"/>
        <v>00000000000000000000000000000000</v>
      </c>
      <c r="J16" t="str">
        <f t="shared" ca="1" si="13"/>
        <v>0000803f000000000100000058276725</v>
      </c>
      <c r="K16" t="str">
        <f t="shared" ca="1" si="13"/>
        <v>64276725642767250000000000000000</v>
      </c>
      <c r="L16" t="str">
        <f t="shared" ca="1" si="13"/>
        <v>908e211a000000000000000001010000</v>
      </c>
      <c r="M16" t="str">
        <f t="shared" ca="1" si="13"/>
        <v>d0a7a20dc20b00000b000000fa000000</v>
      </c>
      <c r="N16" t="str">
        <f t="shared" ca="1" si="13"/>
        <v>a50000005500000000000000d6cf9f2c</v>
      </c>
      <c r="O16" t="str">
        <f t="shared" ca="1" si="13"/>
        <v>00000000901c90510000000004000000</v>
      </c>
      <c r="P16" t="str">
        <f t="shared" ca="1" si="13"/>
        <v>ffffffff000000000000000000000000</v>
      </c>
      <c r="Q16" t="str">
        <f t="shared" ca="1" si="13"/>
        <v>00000000000000000000000000000000</v>
      </c>
      <c r="R16" t="str">
        <f t="shared" ca="1" si="13"/>
        <v>00000000000000000000000000000000</v>
      </c>
      <c r="S16" t="str">
        <f t="shared" ca="1" si="13"/>
        <v>0000000055fce6ae00000000ffffffff</v>
      </c>
      <c r="T16" t="str">
        <f t="shared" ca="1" si="13"/>
        <v>ffffffff0400000000000000ffffffff</v>
      </c>
      <c r="U16" t="str">
        <f t="shared" ca="1" si="14"/>
        <v>00000000000000000000000019000000</v>
      </c>
      <c r="V16" t="str">
        <f t="shared" ca="1" si="14"/>
        <v>5a6f902c000000001c1c902c00000000</v>
      </c>
      <c r="W16" t="str">
        <f t="shared" ca="1" si="14"/>
        <v>04000000ffffffff0000000000000000</v>
      </c>
      <c r="X16" t="str">
        <f t="shared" ca="1" si="14"/>
        <v>00000000000000000000000000000000</v>
      </c>
      <c r="Y16" t="str">
        <f t="shared" ca="1" si="14"/>
        <v>00000000000000000000000000000000</v>
      </c>
      <c r="Z16" t="str">
        <f t="shared" ca="1" si="14"/>
        <v>0000000000000000c9fce6ae00000000</v>
      </c>
      <c r="AA16" t="str">
        <f t="shared" ca="1" si="14"/>
        <v>ffffffffffffffff0400000000000000</v>
      </c>
      <c r="AB16" t="str">
        <f t="shared" ca="1" si="14"/>
        <v>ffffffff000000000000000000000000</v>
      </c>
      <c r="AC16" t="str">
        <f t="shared" ca="1" si="14"/>
        <v>0040384401000000</v>
      </c>
      <c r="AD16" t="str">
        <f t="shared" ca="1" si="15"/>
        <v xml:space="preserve">a8 96 64 02 c3 0b 00 00 50 c6 cc 0f 90 c6 cc 0f </v>
      </c>
      <c r="AE16" t="str">
        <f t="shared" ca="1" si="15"/>
        <v xml:space="preserve">00 00 00 00 07 00 00 00 01 00 00 00 00 00 00 00 </v>
      </c>
      <c r="AF16" t="str">
        <f t="shared" ca="1" si="15"/>
        <v xml:space="preserve">00 00 00 00 00 00 00 00 00 00 00 00 08 00 00 00 </v>
      </c>
      <c r="AG16" t="str">
        <f t="shared" ca="1" si="15"/>
        <v xml:space="preserve">00 00 00 01 00 00 00 00 00 c0 3d 44 00 c0 3d 44 </v>
      </c>
      <c r="AH16" t="str">
        <f t="shared" ca="1" si="15"/>
        <v xml:space="preserve">0b 00 00 00 00 00 00 00 00 00 00 00 00 00 00 00 </v>
      </c>
      <c r="AI16" t="str">
        <f t="shared" ca="1" si="15"/>
        <v xml:space="preserve">00 00 00 00 00 00 00 00 00 00 00 00 00 00 00 00 </v>
      </c>
      <c r="AJ16" t="str">
        <f t="shared" ca="1" si="15"/>
        <v xml:space="preserve">00 00 80 3f 00 00 00 00 01 00 00 00 58 27 67 25 </v>
      </c>
      <c r="AK16" t="str">
        <f t="shared" ca="1" si="15"/>
        <v xml:space="preserve">64 27 67 25 64 27 67 25 00 00 00 00 00 00 00 00 </v>
      </c>
      <c r="AL16" t="str">
        <f t="shared" ca="1" si="15"/>
        <v xml:space="preserve">90 8e 21 1a 00 00 00 00 00 00 00 00 01 01 00 00 </v>
      </c>
      <c r="AM16" t="str">
        <f t="shared" ca="1" si="15"/>
        <v xml:space="preserve">d0 a7 a2 0d c2 0b 00 00 0b 00 00 00 fa 00 00 00 </v>
      </c>
      <c r="AN16" t="str">
        <f t="shared" ca="1" si="15"/>
        <v xml:space="preserve">a5 00 00 00 55 00 00 00 00 00 00 00 d6 cf 9f 2c </v>
      </c>
      <c r="AO16" t="str">
        <f t="shared" ca="1" si="15"/>
        <v xml:space="preserve">00 00 00 00 90 1c 90 51 00 00 00 00 04 00 00 00 </v>
      </c>
      <c r="AP16" t="str">
        <f t="shared" ca="1" si="15"/>
        <v xml:space="preserve">ff ff ff ff 00 00 00 00 00 00 00 00 00 00 00 00 </v>
      </c>
      <c r="AQ16" t="str">
        <f t="shared" ca="1" si="15"/>
        <v xml:space="preserve">00 00 00 00 00 00 00 00 00 00 00 00 00 00 00 00 </v>
      </c>
      <c r="AR16" t="str">
        <f t="shared" ca="1" si="15"/>
        <v xml:space="preserve">00 00 00 00 00 00 00 00 00 00 00 00 00 00 00 00 </v>
      </c>
      <c r="AS16" t="str">
        <f t="shared" ca="1" si="15"/>
        <v xml:space="preserve">00 00 00 00 55 fc e6 ae 00 00 00 00 ff ff ff ff </v>
      </c>
      <c r="AT16" t="str">
        <f t="shared" ca="1" si="16"/>
        <v xml:space="preserve">ff ff ff ff 04 00 00 00 00 00 00 00 ff ff ff ff </v>
      </c>
      <c r="AU16" t="str">
        <f t="shared" ca="1" si="16"/>
        <v xml:space="preserve">00 00 00 00 00 00 00 00 00 00 00 00 19 00 00 00 </v>
      </c>
      <c r="AV16" t="str">
        <f t="shared" ca="1" si="16"/>
        <v xml:space="preserve">5a 6f 90 2c 00 00 00 00 1c 1c 90 2c 00 00 00 00 </v>
      </c>
      <c r="AW16" t="str">
        <f t="shared" ca="1" si="16"/>
        <v xml:space="preserve">04 00 00 00 ff ff ff ff 00 00 00 00 00 00 00 00 </v>
      </c>
      <c r="AX16" t="str">
        <f t="shared" ca="1" si="16"/>
        <v xml:space="preserve">00 00 00 00 00 00 00 00 00 00 00 00 00 00 00 00 </v>
      </c>
      <c r="AY16" t="str">
        <f t="shared" ca="1" si="16"/>
        <v xml:space="preserve">00 00 00 00 00 00 00 00 00 00 00 00 00 00 00 00 </v>
      </c>
      <c r="AZ16" t="str">
        <f t="shared" ca="1" si="16"/>
        <v xml:space="preserve">00 00 00 00 00 00 00 00 c9 fc e6 ae 00 00 00 00 </v>
      </c>
      <c r="BA16" t="str">
        <f t="shared" ca="1" si="16"/>
        <v xml:space="preserve">ff ff ff ff ff ff ff ff 04 00 00 00 00 00 00 00 </v>
      </c>
      <c r="BB16" t="str">
        <f t="shared" ca="1" si="16"/>
        <v xml:space="preserve">ff ff ff ff 00 00 00 00 00 00 00 00 00 00 00 00 </v>
      </c>
      <c r="BC16" t="str">
        <f t="shared" ca="1" si="16"/>
        <v xml:space="preserve">00 40 38 44 01 00 00 00         </v>
      </c>
      <c r="BD16" t="s">
        <v>30</v>
      </c>
      <c r="BG16" t="s">
        <v>30</v>
      </c>
      <c r="BH16" t="s">
        <v>0</v>
      </c>
      <c r="BI16" s="148">
        <f t="shared" si="2"/>
        <v>353</v>
      </c>
      <c r="BJ16" s="16">
        <f t="shared" ca="1" si="20"/>
        <v>13</v>
      </c>
      <c r="BK16" s="16" t="str">
        <f t="shared" ca="1" si="21"/>
        <v>FLAWLESS</v>
      </c>
      <c r="BL16" s="17" t="b">
        <f t="shared" ca="1" si="3"/>
        <v>1</v>
      </c>
      <c r="BM16" s="16">
        <f t="shared" ca="1" si="4"/>
        <v>8</v>
      </c>
      <c r="BN16" s="16">
        <f t="shared" ca="1" si="5"/>
        <v>763</v>
      </c>
      <c r="BO16" s="18" t="str">
        <f t="shared" ca="1" si="6"/>
        <v>BARCELONA REVERSE</v>
      </c>
      <c r="BP16" s="19">
        <f t="shared" ca="1" si="7"/>
        <v>250</v>
      </c>
      <c r="BQ16" s="19">
        <f t="shared" ca="1" si="8"/>
        <v>165</v>
      </c>
      <c r="BR16" s="19">
        <f t="shared" ca="1" si="9"/>
        <v>85</v>
      </c>
      <c r="BS16" s="19">
        <f t="shared" ca="1" si="10"/>
        <v>500</v>
      </c>
      <c r="BT16" s="18" t="str">
        <f t="shared" ca="1" si="11"/>
        <v>Credit</v>
      </c>
      <c r="BU16" s="18" t="str">
        <f t="shared" ca="1" si="22"/>
        <v/>
      </c>
      <c r="BV16" s="20">
        <f t="shared" ca="1" si="12"/>
        <v>0</v>
      </c>
    </row>
    <row r="17" spans="1:74" x14ac:dyDescent="0.25">
      <c r="A17">
        <f t="shared" si="17"/>
        <v>12</v>
      </c>
      <c r="B17">
        <f t="shared" si="19"/>
        <v>9792</v>
      </c>
      <c r="C17" s="29" t="str">
        <f t="shared" ca="1" si="18"/>
        <v>a8966402c40b0000d0c3cc0f90c4cc0f0700000007000000010000000000000000000000000000000000000008000000000000010000000000404144004041440c000000000000000000000000000000000000000000000000000000000000000000803f00000000000000006827672574276725742767250000000000000000908e211a000000000000000001010000d0a7a20dc30b00000c000000fa000000a500000055000000090000007e44902c00000000381fd02d0000000004000000ffffffff000000000000000000000000000000000000000000000000000000000000000000000000000000000000000000000000edffe6ae00000000ffffffffffffffff0400000000000000ffffffff00000000000000000000000000000000c2cd9f2c00000000841e90510000000004000000ffffffff00000000000000000000000000000000000000000000000000000000000000000000000000000000000000000000000061fee6ae00000000ffffffffffffffff0400000000000000ffffffff00000000000000000000000000803b4401000000</v>
      </c>
      <c r="D17" t="str">
        <f t="shared" ca="1" si="13"/>
        <v>a8966402c40b0000d0c3cc0f90c4cc0f</v>
      </c>
      <c r="E17" t="str">
        <f t="shared" ca="1" si="13"/>
        <v>07000000070000000100000000000000</v>
      </c>
      <c r="F17" t="str">
        <f t="shared" ca="1" si="13"/>
        <v>00000000000000000000000008000000</v>
      </c>
      <c r="G17" t="str">
        <f t="shared" ca="1" si="13"/>
        <v>00000001000000000040414400404144</v>
      </c>
      <c r="H17" t="str">
        <f t="shared" ca="1" si="13"/>
        <v>0c000000000000000000000000000000</v>
      </c>
      <c r="I17" t="str">
        <f t="shared" ca="1" si="13"/>
        <v>00000000000000000000000000000000</v>
      </c>
      <c r="J17" t="str">
        <f t="shared" ca="1" si="13"/>
        <v>0000803f000000000000000068276725</v>
      </c>
      <c r="K17" t="str">
        <f t="shared" ca="1" si="13"/>
        <v>74276725742767250000000000000000</v>
      </c>
      <c r="L17" t="str">
        <f t="shared" ca="1" si="13"/>
        <v>908e211a000000000000000001010000</v>
      </c>
      <c r="M17" t="str">
        <f t="shared" ca="1" si="13"/>
        <v>d0a7a20dc30b00000c000000fa000000</v>
      </c>
      <c r="N17" t="str">
        <f t="shared" ca="1" si="13"/>
        <v>a500000055000000090000007e44902c</v>
      </c>
      <c r="O17" t="str">
        <f t="shared" ca="1" si="13"/>
        <v>00000000381fd02d0000000004000000</v>
      </c>
      <c r="P17" t="str">
        <f t="shared" ca="1" si="13"/>
        <v>ffffffff000000000000000000000000</v>
      </c>
      <c r="Q17" t="str">
        <f t="shared" ca="1" si="13"/>
        <v>00000000000000000000000000000000</v>
      </c>
      <c r="R17" t="str">
        <f t="shared" ca="1" si="13"/>
        <v>00000000000000000000000000000000</v>
      </c>
      <c r="S17" t="str">
        <f t="shared" ca="1" si="13"/>
        <v>00000000edffe6ae00000000ffffffff</v>
      </c>
      <c r="T17" t="str">
        <f t="shared" ca="1" si="13"/>
        <v>ffffffff0400000000000000ffffffff</v>
      </c>
      <c r="U17" t="str">
        <f t="shared" ca="1" si="14"/>
        <v>00000000000000000000000000000000</v>
      </c>
      <c r="V17" t="str">
        <f t="shared" ca="1" si="14"/>
        <v>c2cd9f2c00000000841e905100000000</v>
      </c>
      <c r="W17" t="str">
        <f t="shared" ca="1" si="14"/>
        <v>04000000ffffffff0000000000000000</v>
      </c>
      <c r="X17" t="str">
        <f t="shared" ca="1" si="14"/>
        <v>00000000000000000000000000000000</v>
      </c>
      <c r="Y17" t="str">
        <f t="shared" ca="1" si="14"/>
        <v>00000000000000000000000000000000</v>
      </c>
      <c r="Z17" t="str">
        <f t="shared" ca="1" si="14"/>
        <v>000000000000000061fee6ae00000000</v>
      </c>
      <c r="AA17" t="str">
        <f t="shared" ca="1" si="14"/>
        <v>ffffffffffffffff0400000000000000</v>
      </c>
      <c r="AB17" t="str">
        <f t="shared" ca="1" si="14"/>
        <v>ffffffff000000000000000000000000</v>
      </c>
      <c r="AC17" t="str">
        <f t="shared" ca="1" si="14"/>
        <v>00803b4401000000</v>
      </c>
      <c r="AD17" t="str">
        <f t="shared" ca="1" si="15"/>
        <v xml:space="preserve">a8 96 64 02 c4 0b 00 00 d0 c3 cc 0f 90 c4 cc 0f </v>
      </c>
      <c r="AE17" t="str">
        <f t="shared" ca="1" si="15"/>
        <v xml:space="preserve">07 00 00 00 07 00 00 00 01 00 00 00 00 00 00 00 </v>
      </c>
      <c r="AF17" t="str">
        <f t="shared" ca="1" si="15"/>
        <v xml:space="preserve">00 00 00 00 00 00 00 00 00 00 00 00 08 00 00 00 </v>
      </c>
      <c r="AG17" t="str">
        <f t="shared" ca="1" si="15"/>
        <v xml:space="preserve">00 00 00 01 00 00 00 00 00 40 41 44 00 40 41 44 </v>
      </c>
      <c r="AH17" t="str">
        <f t="shared" ca="1" si="15"/>
        <v xml:space="preserve">0c 00 00 00 00 00 00 00 00 00 00 00 00 00 00 00 </v>
      </c>
      <c r="AI17" t="str">
        <f t="shared" ca="1" si="15"/>
        <v xml:space="preserve">00 00 00 00 00 00 00 00 00 00 00 00 00 00 00 00 </v>
      </c>
      <c r="AJ17" t="str">
        <f t="shared" ca="1" si="15"/>
        <v xml:space="preserve">00 00 80 3f 00 00 00 00 00 00 00 00 68 27 67 25 </v>
      </c>
      <c r="AK17" t="str">
        <f t="shared" ca="1" si="15"/>
        <v xml:space="preserve">74 27 67 25 74 27 67 25 00 00 00 00 00 00 00 00 </v>
      </c>
      <c r="AL17" t="str">
        <f t="shared" ca="1" si="15"/>
        <v xml:space="preserve">90 8e 21 1a 00 00 00 00 00 00 00 00 01 01 00 00 </v>
      </c>
      <c r="AM17" t="str">
        <f t="shared" ca="1" si="15"/>
        <v xml:space="preserve">d0 a7 a2 0d c3 0b 00 00 0c 00 00 00 fa 00 00 00 </v>
      </c>
      <c r="AN17" t="str">
        <f t="shared" ca="1" si="15"/>
        <v xml:space="preserve">a5 00 00 00 55 00 00 00 09 00 00 00 7e 44 90 2c </v>
      </c>
      <c r="AO17" t="str">
        <f t="shared" ca="1" si="15"/>
        <v xml:space="preserve">00 00 00 00 38 1f d0 2d 00 00 00 00 04 00 00 00 </v>
      </c>
      <c r="AP17" t="str">
        <f t="shared" ca="1" si="15"/>
        <v xml:space="preserve">ff ff ff ff 00 00 00 00 00 00 00 00 00 00 00 00 </v>
      </c>
      <c r="AQ17" t="str">
        <f t="shared" ca="1" si="15"/>
        <v xml:space="preserve">00 00 00 00 00 00 00 00 00 00 00 00 00 00 00 00 </v>
      </c>
      <c r="AR17" t="str">
        <f t="shared" ca="1" si="15"/>
        <v xml:space="preserve">00 00 00 00 00 00 00 00 00 00 00 00 00 00 00 00 </v>
      </c>
      <c r="AS17" t="str">
        <f t="shared" ca="1" si="15"/>
        <v xml:space="preserve">00 00 00 00 ed ff e6 ae 00 00 00 00 ff ff ff ff </v>
      </c>
      <c r="AT17" t="str">
        <f t="shared" ca="1" si="16"/>
        <v xml:space="preserve">ff ff ff ff 04 00 00 00 00 00 00 00 ff ff ff ff </v>
      </c>
      <c r="AU17" t="str">
        <f t="shared" ca="1" si="16"/>
        <v xml:space="preserve">00 00 00 00 00 00 00 00 00 00 00 00 00 00 00 00 </v>
      </c>
      <c r="AV17" t="str">
        <f t="shared" ca="1" si="16"/>
        <v xml:space="preserve">c2 cd 9f 2c 00 00 00 00 84 1e 90 51 00 00 00 00 </v>
      </c>
      <c r="AW17" t="str">
        <f t="shared" ca="1" si="16"/>
        <v xml:space="preserve">04 00 00 00 ff ff ff ff 00 00 00 00 00 00 00 00 </v>
      </c>
      <c r="AX17" t="str">
        <f t="shared" ca="1" si="16"/>
        <v xml:space="preserve">00 00 00 00 00 00 00 00 00 00 00 00 00 00 00 00 </v>
      </c>
      <c r="AY17" t="str">
        <f t="shared" ca="1" si="16"/>
        <v xml:space="preserve">00 00 00 00 00 00 00 00 00 00 00 00 00 00 00 00 </v>
      </c>
      <c r="AZ17" t="str">
        <f t="shared" ca="1" si="16"/>
        <v xml:space="preserve">00 00 00 00 00 00 00 00 61 fe e6 ae 00 00 00 00 </v>
      </c>
      <c r="BA17" t="str">
        <f t="shared" ca="1" si="16"/>
        <v xml:space="preserve">ff ff ff ff ff ff ff ff 04 00 00 00 00 00 00 00 </v>
      </c>
      <c r="BB17" t="str">
        <f t="shared" ca="1" si="16"/>
        <v xml:space="preserve">ff ff ff ff 00 00 00 00 00 00 00 00 00 00 00 00 </v>
      </c>
      <c r="BC17" t="str">
        <f t="shared" ca="1" si="16"/>
        <v xml:space="preserve">00 80 3b 44 01 00 00 00         </v>
      </c>
      <c r="BD17" t="s">
        <v>30</v>
      </c>
      <c r="BG17" t="s">
        <v>30</v>
      </c>
      <c r="BH17" t="s">
        <v>0</v>
      </c>
      <c r="BI17" s="148">
        <f t="shared" si="2"/>
        <v>380</v>
      </c>
      <c r="BJ17" s="24">
        <f t="shared" ca="1" si="20"/>
        <v>14</v>
      </c>
      <c r="BK17" s="24" t="str">
        <f t="shared" ca="1" si="21"/>
        <v>CLASSIC</v>
      </c>
      <c r="BL17" s="25" t="b">
        <f t="shared" ca="1" si="3"/>
        <v>1</v>
      </c>
      <c r="BM17" s="24">
        <f t="shared" ca="1" si="4"/>
        <v>8</v>
      </c>
      <c r="BN17" s="24">
        <f t="shared" ca="1" si="5"/>
        <v>776</v>
      </c>
      <c r="BO17" s="26" t="str">
        <f t="shared" ca="1" si="6"/>
        <v>SECTOR 8 REVERSE</v>
      </c>
      <c r="BP17" s="27">
        <f t="shared" ca="1" si="7"/>
        <v>250</v>
      </c>
      <c r="BQ17" s="27">
        <f t="shared" ca="1" si="8"/>
        <v>165</v>
      </c>
      <c r="BR17" s="27">
        <f t="shared" ca="1" si="9"/>
        <v>85</v>
      </c>
      <c r="BS17" s="27">
        <f t="shared" ca="1" si="10"/>
        <v>500</v>
      </c>
      <c r="BT17" s="26" t="str">
        <f t="shared" ca="1" si="11"/>
        <v>Credit</v>
      </c>
      <c r="BU17" s="26" t="str">
        <f t="shared" ca="1" si="22"/>
        <v/>
      </c>
      <c r="BV17" s="28">
        <f t="shared" ca="1" si="12"/>
        <v>0</v>
      </c>
    </row>
    <row r="18" spans="1:74" ht="15.75" thickBot="1" x14ac:dyDescent="0.3">
      <c r="A18">
        <f t="shared" si="17"/>
        <v>13</v>
      </c>
      <c r="B18">
        <f t="shared" si="19"/>
        <v>10608</v>
      </c>
      <c r="C18" s="29" t="str">
        <f t="shared" ca="1" si="18"/>
        <v>a8966402c50b000050f7cc0fd0f7cc0f0600000007000000010000000000000000000000000000000000000008000000000000010000000000804444008044440d000000000000000000000000000000000000000000000000000000000000000000803f000000000000000098276725a4276725a42767250000000000000000908e211a000000000000000001010000d0a7a20dc40b00000d000000fa000000a50000005500000000000000e6ca9f2c00000000a01990510000000004000000ffffffff00000000000000000000000000000000000000000000000000000000000000000000000000000000000000000000000085f9e6ae00000000ffffffffffffffff0400000000000000ffffffff000000000000000000000000190000006a6a902c000000002c19902c0000000004000000ffffffff000000000000000000000000000000000000000000000000000000000000000000000000000000000000000000000000f9f9e6ae00000000ffffffffffffffff0400000000000000ffffffff00000000000000000000000000c03e4401000000</v>
      </c>
      <c r="D18" t="str">
        <f t="shared" ca="1" si="13"/>
        <v>a8966402c50b000050f7cc0fd0f7cc0f</v>
      </c>
      <c r="E18" t="str">
        <f t="shared" ca="1" si="13"/>
        <v>06000000070000000100000000000000</v>
      </c>
      <c r="F18" t="str">
        <f t="shared" ca="1" si="13"/>
        <v>00000000000000000000000008000000</v>
      </c>
      <c r="G18" t="str">
        <f t="shared" ca="1" si="13"/>
        <v>00000001000000000080444400804444</v>
      </c>
      <c r="H18" t="str">
        <f t="shared" ca="1" si="13"/>
        <v>0d000000000000000000000000000000</v>
      </c>
      <c r="I18" t="str">
        <f t="shared" ca="1" si="13"/>
        <v>00000000000000000000000000000000</v>
      </c>
      <c r="J18" t="str">
        <f t="shared" ca="1" si="13"/>
        <v>0000803f000000000000000098276725</v>
      </c>
      <c r="K18" t="str">
        <f t="shared" ca="1" si="13"/>
        <v>a4276725a42767250000000000000000</v>
      </c>
      <c r="L18" t="str">
        <f t="shared" ca="1" si="13"/>
        <v>908e211a000000000000000001010000</v>
      </c>
      <c r="M18" t="str">
        <f t="shared" ca="1" si="13"/>
        <v>d0a7a20dc40b00000d000000fa000000</v>
      </c>
      <c r="N18" t="str">
        <f t="shared" ca="1" si="13"/>
        <v>a50000005500000000000000e6ca9f2c</v>
      </c>
      <c r="O18" t="str">
        <f t="shared" ca="1" si="13"/>
        <v>00000000a01990510000000004000000</v>
      </c>
      <c r="P18" t="str">
        <f t="shared" ca="1" si="13"/>
        <v>ffffffff000000000000000000000000</v>
      </c>
      <c r="Q18" t="str">
        <f t="shared" ca="1" si="13"/>
        <v>00000000000000000000000000000000</v>
      </c>
      <c r="R18" t="str">
        <f t="shared" ca="1" si="13"/>
        <v>00000000000000000000000000000000</v>
      </c>
      <c r="S18" t="str">
        <f t="shared" ca="1" si="13"/>
        <v>0000000085f9e6ae00000000ffffffff</v>
      </c>
      <c r="T18" t="str">
        <f t="shared" ca="1" si="13"/>
        <v>ffffffff0400000000000000ffffffff</v>
      </c>
      <c r="U18" t="str">
        <f t="shared" ca="1" si="14"/>
        <v>00000000000000000000000019000000</v>
      </c>
      <c r="V18" t="str">
        <f t="shared" ca="1" si="14"/>
        <v>6a6a902c000000002c19902c00000000</v>
      </c>
      <c r="W18" t="str">
        <f t="shared" ca="1" si="14"/>
        <v>04000000ffffffff0000000000000000</v>
      </c>
      <c r="X18" t="str">
        <f t="shared" ca="1" si="14"/>
        <v>00000000000000000000000000000000</v>
      </c>
      <c r="Y18" t="str">
        <f t="shared" ca="1" si="14"/>
        <v>00000000000000000000000000000000</v>
      </c>
      <c r="Z18" t="str">
        <f t="shared" ca="1" si="14"/>
        <v>0000000000000000f9f9e6ae00000000</v>
      </c>
      <c r="AA18" t="str">
        <f t="shared" ca="1" si="14"/>
        <v>ffffffffffffffff0400000000000000</v>
      </c>
      <c r="AB18" t="str">
        <f t="shared" ca="1" si="14"/>
        <v>ffffffff000000000000000000000000</v>
      </c>
      <c r="AC18" t="str">
        <f t="shared" ca="1" si="14"/>
        <v>00c03e4401000000</v>
      </c>
      <c r="AD18" t="str">
        <f t="shared" ca="1" si="15"/>
        <v xml:space="preserve">a8 96 64 02 c5 0b 00 00 50 f7 cc 0f d0 f7 cc 0f </v>
      </c>
      <c r="AE18" t="str">
        <f t="shared" ca="1" si="15"/>
        <v xml:space="preserve">06 00 00 00 07 00 00 00 01 00 00 00 00 00 00 00 </v>
      </c>
      <c r="AF18" t="str">
        <f t="shared" ca="1" si="15"/>
        <v xml:space="preserve">00 00 00 00 00 00 00 00 00 00 00 00 08 00 00 00 </v>
      </c>
      <c r="AG18" t="str">
        <f t="shared" ca="1" si="15"/>
        <v xml:space="preserve">00 00 00 01 00 00 00 00 00 80 44 44 00 80 44 44 </v>
      </c>
      <c r="AH18" t="str">
        <f t="shared" ca="1" si="15"/>
        <v xml:space="preserve">0d 00 00 00 00 00 00 00 00 00 00 00 00 00 00 00 </v>
      </c>
      <c r="AI18" t="str">
        <f t="shared" ca="1" si="15"/>
        <v xml:space="preserve">00 00 00 00 00 00 00 00 00 00 00 00 00 00 00 00 </v>
      </c>
      <c r="AJ18" t="str">
        <f t="shared" ca="1" si="15"/>
        <v xml:space="preserve">00 00 80 3f 00 00 00 00 00 00 00 00 98 27 67 25 </v>
      </c>
      <c r="AK18" t="str">
        <f t="shared" ca="1" si="15"/>
        <v xml:space="preserve">a4 27 67 25 a4 27 67 25 00 00 00 00 00 00 00 00 </v>
      </c>
      <c r="AL18" t="str">
        <f t="shared" ca="1" si="15"/>
        <v xml:space="preserve">90 8e 21 1a 00 00 00 00 00 00 00 00 01 01 00 00 </v>
      </c>
      <c r="AM18" t="str">
        <f t="shared" ca="1" si="15"/>
        <v xml:space="preserve">d0 a7 a2 0d c4 0b 00 00 0d 00 00 00 fa 00 00 00 </v>
      </c>
      <c r="AN18" t="str">
        <f t="shared" ca="1" si="15"/>
        <v xml:space="preserve">a5 00 00 00 55 00 00 00 00 00 00 00 e6 ca 9f 2c </v>
      </c>
      <c r="AO18" t="str">
        <f t="shared" ca="1" si="15"/>
        <v xml:space="preserve">00 00 00 00 a0 19 90 51 00 00 00 00 04 00 00 00 </v>
      </c>
      <c r="AP18" t="str">
        <f t="shared" ca="1" si="15"/>
        <v xml:space="preserve">ff ff ff ff 00 00 00 00 00 00 00 00 00 00 00 00 </v>
      </c>
      <c r="AQ18" t="str">
        <f t="shared" ca="1" si="15"/>
        <v xml:space="preserve">00 00 00 00 00 00 00 00 00 00 00 00 00 00 00 00 </v>
      </c>
      <c r="AR18" t="str">
        <f t="shared" ca="1" si="15"/>
        <v xml:space="preserve">00 00 00 00 00 00 00 00 00 00 00 00 00 00 00 00 </v>
      </c>
      <c r="AS18" t="str">
        <f t="shared" ca="1" si="15"/>
        <v xml:space="preserve">00 00 00 00 85 f9 e6 ae 00 00 00 00 ff ff ff ff </v>
      </c>
      <c r="AT18" t="str">
        <f t="shared" ca="1" si="16"/>
        <v xml:space="preserve">ff ff ff ff 04 00 00 00 00 00 00 00 ff ff ff ff </v>
      </c>
      <c r="AU18" t="str">
        <f t="shared" ca="1" si="16"/>
        <v xml:space="preserve">00 00 00 00 00 00 00 00 00 00 00 00 19 00 00 00 </v>
      </c>
      <c r="AV18" t="str">
        <f t="shared" ca="1" si="16"/>
        <v xml:space="preserve">6a 6a 90 2c 00 00 00 00 2c 19 90 2c 00 00 00 00 </v>
      </c>
      <c r="AW18" t="str">
        <f t="shared" ca="1" si="16"/>
        <v xml:space="preserve">04 00 00 00 ff ff ff ff 00 00 00 00 00 00 00 00 </v>
      </c>
      <c r="AX18" t="str">
        <f t="shared" ca="1" si="16"/>
        <v xml:space="preserve">00 00 00 00 00 00 00 00 00 00 00 00 00 00 00 00 </v>
      </c>
      <c r="AY18" t="str">
        <f t="shared" ca="1" si="16"/>
        <v xml:space="preserve">00 00 00 00 00 00 00 00 00 00 00 00 00 00 00 00 </v>
      </c>
      <c r="AZ18" t="str">
        <f t="shared" ca="1" si="16"/>
        <v xml:space="preserve">00 00 00 00 00 00 00 00 f9 f9 e6 ae 00 00 00 00 </v>
      </c>
      <c r="BA18" t="str">
        <f t="shared" ca="1" si="16"/>
        <v xml:space="preserve">ff ff ff ff ff ff ff ff 04 00 00 00 00 00 00 00 </v>
      </c>
      <c r="BB18" t="str">
        <f t="shared" ca="1" si="16"/>
        <v xml:space="preserve">ff ff ff ff 00 00 00 00 00 00 00 00 00 00 00 00 </v>
      </c>
      <c r="BC18" t="str">
        <f t="shared" ca="1" si="16"/>
        <v xml:space="preserve">00 c0 3e 44 01 00 00 00         </v>
      </c>
      <c r="BD18" t="s">
        <v>30</v>
      </c>
      <c r="BG18" t="s">
        <v>30</v>
      </c>
      <c r="BH18" t="s">
        <v>0</v>
      </c>
      <c r="BI18" s="148">
        <f t="shared" si="2"/>
        <v>407</v>
      </c>
      <c r="BJ18" s="106">
        <f t="shared" ca="1" si="20"/>
        <v>15</v>
      </c>
      <c r="BK18" s="106" t="str">
        <f t="shared" ca="1" si="21"/>
        <v>UNPLUGGED</v>
      </c>
      <c r="BL18" s="107" t="b">
        <f t="shared" ca="1" si="3"/>
        <v>1</v>
      </c>
      <c r="BM18" s="106">
        <f t="shared" ca="1" si="4"/>
        <v>8</v>
      </c>
      <c r="BN18" s="106">
        <f t="shared" ca="1" si="5"/>
        <v>790</v>
      </c>
      <c r="BO18" s="108" t="str">
        <f t="shared" ca="1" si="6"/>
        <v>MOUNT TEIDE</v>
      </c>
      <c r="BP18" s="109">
        <f t="shared" ca="1" si="7"/>
        <v>250</v>
      </c>
      <c r="BQ18" s="109">
        <f t="shared" ca="1" si="8"/>
        <v>165</v>
      </c>
      <c r="BR18" s="109">
        <f t="shared" ca="1" si="9"/>
        <v>85</v>
      </c>
      <c r="BS18" s="109">
        <f t="shared" ca="1" si="10"/>
        <v>50</v>
      </c>
      <c r="BT18" s="108" t="str">
        <f t="shared" ca="1" si="11"/>
        <v>Token</v>
      </c>
      <c r="BU18" s="108" t="str">
        <f t="shared" ca="1" si="22"/>
        <v/>
      </c>
      <c r="BV18" s="110">
        <f t="shared" ca="1" si="12"/>
        <v>500</v>
      </c>
    </row>
    <row r="19" spans="1:74" x14ac:dyDescent="0.25">
      <c r="A19">
        <f t="shared" si="17"/>
        <v>14</v>
      </c>
      <c r="B19">
        <f t="shared" si="19"/>
        <v>11424</v>
      </c>
      <c r="C19" s="29" t="str">
        <f t="shared" ca="1" si="18"/>
        <v>a8966402c60b000010facc0f90facc0f0000000007000000010000000000000000000000000000000000000008000000000000010000000000c0474400c047440e000000000000000000000000000000000000000000000000000000000000000000803f0000000000000000681b0b0f741b0b0f741b0b0f0000000000000000908e211a000000000000000001010000d0a7a20dc50b00000e000000fa000000a500000055000000000000000ecb9f2c00000000481890510000000004000000ffffffff0000000000000000000000000000000000000000000000000000000000000000000000000000000000000000000000001dfbe6ae00000000ffffffffffffffff0400000000000000ffffffff000000000000000000000000190000009268902c00000000d41b902c0000000004000000ffffffff00000000000000000000000000000000000000000000000000000000000000000000000000000000000000000000000091fbe6ae00000000ffffffffffffffff0400000000000000ffffffff0000000000000000000000000000424401000000</v>
      </c>
      <c r="D19" t="str">
        <f t="shared" ca="1" si="13"/>
        <v>a8966402c60b000010facc0f90facc0f</v>
      </c>
      <c r="E19" t="str">
        <f t="shared" ca="1" si="13"/>
        <v>00000000070000000100000000000000</v>
      </c>
      <c r="F19" t="str">
        <f t="shared" ca="1" si="13"/>
        <v>00000000000000000000000008000000</v>
      </c>
      <c r="G19" t="str">
        <f t="shared" ca="1" si="13"/>
        <v>000000010000000000c0474400c04744</v>
      </c>
      <c r="H19" t="str">
        <f t="shared" ca="1" si="13"/>
        <v>0e000000000000000000000000000000</v>
      </c>
      <c r="I19" t="str">
        <f t="shared" ca="1" si="13"/>
        <v>00000000000000000000000000000000</v>
      </c>
      <c r="J19" t="str">
        <f t="shared" ca="1" si="13"/>
        <v>0000803f0000000000000000681b0b0f</v>
      </c>
      <c r="K19" t="str">
        <f t="shared" ca="1" si="13"/>
        <v>741b0b0f741b0b0f0000000000000000</v>
      </c>
      <c r="L19" t="str">
        <f t="shared" ca="1" si="13"/>
        <v>908e211a000000000000000001010000</v>
      </c>
      <c r="M19" t="str">
        <f t="shared" ca="1" si="13"/>
        <v>d0a7a20dc50b00000e000000fa000000</v>
      </c>
      <c r="N19" t="str">
        <f t="shared" ca="1" si="13"/>
        <v>a500000055000000000000000ecb9f2c</v>
      </c>
      <c r="O19" t="str">
        <f t="shared" ca="1" si="13"/>
        <v>00000000481890510000000004000000</v>
      </c>
      <c r="P19" t="str">
        <f t="shared" ca="1" si="13"/>
        <v>ffffffff000000000000000000000000</v>
      </c>
      <c r="Q19" t="str">
        <f t="shared" ca="1" si="13"/>
        <v>00000000000000000000000000000000</v>
      </c>
      <c r="R19" t="str">
        <f t="shared" ca="1" si="13"/>
        <v>00000000000000000000000000000000</v>
      </c>
      <c r="S19" t="str">
        <f t="shared" ca="1" si="13"/>
        <v>000000001dfbe6ae00000000ffffffff</v>
      </c>
      <c r="T19" t="str">
        <f t="shared" ca="1" si="13"/>
        <v>ffffffff0400000000000000ffffffff</v>
      </c>
      <c r="U19" t="str">
        <f t="shared" ca="1" si="14"/>
        <v>00000000000000000000000019000000</v>
      </c>
      <c r="V19" t="str">
        <f t="shared" ca="1" si="14"/>
        <v>9268902c00000000d41b902c00000000</v>
      </c>
      <c r="W19" t="str">
        <f t="shared" ca="1" si="14"/>
        <v>04000000ffffffff0000000000000000</v>
      </c>
      <c r="X19" t="str">
        <f t="shared" ca="1" si="14"/>
        <v>00000000000000000000000000000000</v>
      </c>
      <c r="Y19" t="str">
        <f t="shared" ca="1" si="14"/>
        <v>00000000000000000000000000000000</v>
      </c>
      <c r="Z19" t="str">
        <f t="shared" ca="1" si="14"/>
        <v>000000000000000091fbe6ae00000000</v>
      </c>
      <c r="AA19" t="str">
        <f t="shared" ca="1" si="14"/>
        <v>ffffffffffffffff0400000000000000</v>
      </c>
      <c r="AB19" t="str">
        <f t="shared" ca="1" si="14"/>
        <v>ffffffff000000000000000000000000</v>
      </c>
      <c r="AC19" t="str">
        <f t="shared" ca="1" si="14"/>
        <v>0000424401000000</v>
      </c>
      <c r="AD19" t="str">
        <f t="shared" ca="1" si="15"/>
        <v xml:space="preserve">a8 96 64 02 c6 0b 00 00 10 fa cc 0f 90 fa cc 0f </v>
      </c>
      <c r="AE19" t="str">
        <f t="shared" ca="1" si="15"/>
        <v xml:space="preserve">00 00 00 00 07 00 00 00 01 00 00 00 00 00 00 00 </v>
      </c>
      <c r="AF19" t="str">
        <f t="shared" ca="1" si="15"/>
        <v xml:space="preserve">00 00 00 00 00 00 00 00 00 00 00 00 08 00 00 00 </v>
      </c>
      <c r="AG19" t="str">
        <f t="shared" ca="1" si="15"/>
        <v xml:space="preserve">00 00 00 01 00 00 00 00 00 c0 47 44 00 c0 47 44 </v>
      </c>
      <c r="AH19" t="str">
        <f t="shared" ca="1" si="15"/>
        <v xml:space="preserve">0e 00 00 00 00 00 00 00 00 00 00 00 00 00 00 00 </v>
      </c>
      <c r="AI19" t="str">
        <f t="shared" ca="1" si="15"/>
        <v xml:space="preserve">00 00 00 00 00 00 00 00 00 00 00 00 00 00 00 00 </v>
      </c>
      <c r="AJ19" t="str">
        <f t="shared" ca="1" si="15"/>
        <v xml:space="preserve">00 00 80 3f 00 00 00 00 00 00 00 00 68 1b 0b 0f </v>
      </c>
      <c r="AK19" t="str">
        <f t="shared" ca="1" si="15"/>
        <v xml:space="preserve">74 1b 0b 0f 74 1b 0b 0f 00 00 00 00 00 00 00 00 </v>
      </c>
      <c r="AL19" t="str">
        <f t="shared" ca="1" si="15"/>
        <v xml:space="preserve">90 8e 21 1a 00 00 00 00 00 00 00 00 01 01 00 00 </v>
      </c>
      <c r="AM19" t="str">
        <f t="shared" ca="1" si="15"/>
        <v xml:space="preserve">d0 a7 a2 0d c5 0b 00 00 0e 00 00 00 fa 00 00 00 </v>
      </c>
      <c r="AN19" t="str">
        <f t="shared" ca="1" si="15"/>
        <v xml:space="preserve">a5 00 00 00 55 00 00 00 00 00 00 00 0e cb 9f 2c </v>
      </c>
      <c r="AO19" t="str">
        <f t="shared" ca="1" si="15"/>
        <v xml:space="preserve">00 00 00 00 48 18 90 51 00 00 00 00 04 00 00 00 </v>
      </c>
      <c r="AP19" t="str">
        <f t="shared" ca="1" si="15"/>
        <v xml:space="preserve">ff ff ff ff 00 00 00 00 00 00 00 00 00 00 00 00 </v>
      </c>
      <c r="AQ19" t="str">
        <f t="shared" ca="1" si="15"/>
        <v xml:space="preserve">00 00 00 00 00 00 00 00 00 00 00 00 00 00 00 00 </v>
      </c>
      <c r="AR19" t="str">
        <f t="shared" ca="1" si="15"/>
        <v xml:space="preserve">00 00 00 00 00 00 00 00 00 00 00 00 00 00 00 00 </v>
      </c>
      <c r="AS19" t="str">
        <f t="shared" ca="1" si="15"/>
        <v xml:space="preserve">00 00 00 00 1d fb e6 ae 00 00 00 00 ff ff ff ff </v>
      </c>
      <c r="AT19" t="str">
        <f t="shared" ca="1" si="16"/>
        <v xml:space="preserve">ff ff ff ff 04 00 00 00 00 00 00 00 ff ff ff ff </v>
      </c>
      <c r="AU19" t="str">
        <f t="shared" ca="1" si="16"/>
        <v xml:space="preserve">00 00 00 00 00 00 00 00 00 00 00 00 19 00 00 00 </v>
      </c>
      <c r="AV19" t="str">
        <f t="shared" ca="1" si="16"/>
        <v xml:space="preserve">92 68 90 2c 00 00 00 00 d4 1b 90 2c 00 00 00 00 </v>
      </c>
      <c r="AW19" t="str">
        <f t="shared" ca="1" si="16"/>
        <v xml:space="preserve">04 00 00 00 ff ff ff ff 00 00 00 00 00 00 00 00 </v>
      </c>
      <c r="AX19" t="str">
        <f t="shared" ca="1" si="16"/>
        <v xml:space="preserve">00 00 00 00 00 00 00 00 00 00 00 00 00 00 00 00 </v>
      </c>
      <c r="AY19" t="str">
        <f t="shared" ca="1" si="16"/>
        <v xml:space="preserve">00 00 00 00 00 00 00 00 00 00 00 00 00 00 00 00 </v>
      </c>
      <c r="AZ19" t="str">
        <f t="shared" ca="1" si="16"/>
        <v xml:space="preserve">00 00 00 00 00 00 00 00 91 fb e6 ae 00 00 00 00 </v>
      </c>
      <c r="BA19" t="str">
        <f t="shared" ca="1" si="16"/>
        <v xml:space="preserve">ff ff ff ff ff ff ff ff 04 00 00 00 00 00 00 00 </v>
      </c>
      <c r="BB19" t="str">
        <f t="shared" ca="1" si="16"/>
        <v xml:space="preserve">ff ff ff ff 00 00 00 00 00 00 00 00 00 00 00 00 </v>
      </c>
      <c r="BC19" t="str">
        <f t="shared" ca="1" si="16"/>
        <v xml:space="preserve">00 00 42 44 01 00 00 00         </v>
      </c>
      <c r="BD19" t="s">
        <v>30</v>
      </c>
      <c r="BG19" t="s">
        <v>30</v>
      </c>
      <c r="BH19" t="s">
        <v>0</v>
      </c>
      <c r="BJ19" s="30"/>
      <c r="BK19" s="30"/>
    </row>
    <row r="20" spans="1:74" x14ac:dyDescent="0.25">
      <c r="A20">
        <f t="shared" si="17"/>
        <v>15</v>
      </c>
      <c r="B20">
        <f t="shared" si="19"/>
        <v>12240</v>
      </c>
      <c r="C20" s="29" t="str">
        <f t="shared" ca="1" si="18"/>
        <v>a8966402c70b0000100ecd0f900ecd0f0700000007000000010000000000000000000000000000000000000008000000000000010000000000804b4400804b440f000000000000000000000000000000000000000000000000000000000000000000803f0000000000000000281d0b0f341d0b0f341d0b0f0000000000000000908e211a000000000000000001010000d0a7a20dc60b00000f000000fa000000a50000005500000004000000b6f9912c00000000f01a10200000000004000000ffffffff000000000000000000000000000000000000000000000000000000000000000000000000000000000000000000000000b5fae6ae00000000ffffffffffffffff0400000000000000ffffffff000000000000000000000000000000003ac99f2c000000007c1a90510000000004000000ffffffff00000000000000000000000000000000000000000000000000000000000000000000000000000000000000000000000029f5e6ae00000000ffffffffffffffff0400000000000000ffffffff0000000000000000000000000080454401000000</v>
      </c>
      <c r="D20" t="str">
        <f t="shared" ca="1" si="13"/>
        <v>a8966402c70b0000100ecd0f900ecd0f</v>
      </c>
      <c r="E20" t="str">
        <f t="shared" ca="1" si="13"/>
        <v>07000000070000000100000000000000</v>
      </c>
      <c r="F20" t="str">
        <f t="shared" ca="1" si="13"/>
        <v>00000000000000000000000008000000</v>
      </c>
      <c r="G20" t="str">
        <f t="shared" ca="1" si="13"/>
        <v>000000010000000000804b4400804b44</v>
      </c>
      <c r="H20" t="str">
        <f t="shared" ca="1" si="13"/>
        <v>0f000000000000000000000000000000</v>
      </c>
      <c r="I20" t="str">
        <f t="shared" ca="1" si="13"/>
        <v>00000000000000000000000000000000</v>
      </c>
      <c r="J20" t="str">
        <f t="shared" ca="1" si="13"/>
        <v>0000803f0000000000000000281d0b0f</v>
      </c>
      <c r="K20" t="str">
        <f t="shared" ca="1" si="13"/>
        <v>341d0b0f341d0b0f0000000000000000</v>
      </c>
      <c r="L20" t="str">
        <f t="shared" ca="1" si="13"/>
        <v>908e211a000000000000000001010000</v>
      </c>
      <c r="M20" t="str">
        <f t="shared" ca="1" si="13"/>
        <v>d0a7a20dc60b00000f000000fa000000</v>
      </c>
      <c r="N20" t="str">
        <f t="shared" ca="1" si="13"/>
        <v>a50000005500000004000000b6f9912c</v>
      </c>
      <c r="O20" t="str">
        <f t="shared" ca="1" si="13"/>
        <v>00000000f01a10200000000004000000</v>
      </c>
      <c r="P20" t="str">
        <f t="shared" ca="1" si="13"/>
        <v>ffffffff000000000000000000000000</v>
      </c>
      <c r="Q20" t="str">
        <f t="shared" ca="1" si="13"/>
        <v>00000000000000000000000000000000</v>
      </c>
      <c r="R20" t="str">
        <f t="shared" ca="1" si="13"/>
        <v>00000000000000000000000000000000</v>
      </c>
      <c r="S20" t="str">
        <f t="shared" ca="1" si="13"/>
        <v>00000000b5fae6ae00000000ffffffff</v>
      </c>
      <c r="T20" t="str">
        <f ca="1">MID($C20,(T$5-1)*32+1,32)</f>
        <v>ffffffff0400000000000000ffffffff</v>
      </c>
      <c r="U20" t="str">
        <f t="shared" ca="1" si="14"/>
        <v>00000000000000000000000000000000</v>
      </c>
      <c r="V20" t="str">
        <f t="shared" ca="1" si="14"/>
        <v>3ac99f2c000000007c1a905100000000</v>
      </c>
      <c r="W20" t="str">
        <f t="shared" ca="1" si="14"/>
        <v>04000000ffffffff0000000000000000</v>
      </c>
      <c r="X20" t="str">
        <f t="shared" ca="1" si="14"/>
        <v>00000000000000000000000000000000</v>
      </c>
      <c r="Y20" t="str">
        <f t="shared" ca="1" si="14"/>
        <v>00000000000000000000000000000000</v>
      </c>
      <c r="Z20" t="str">
        <f t="shared" ca="1" si="14"/>
        <v>000000000000000029f5e6ae00000000</v>
      </c>
      <c r="AA20" t="str">
        <f t="shared" ca="1" si="14"/>
        <v>ffffffffffffffff0400000000000000</v>
      </c>
      <c r="AB20" t="str">
        <f t="shared" ca="1" si="14"/>
        <v>ffffffff000000000000000000000000</v>
      </c>
      <c r="AC20" t="str">
        <f t="shared" ca="1" si="14"/>
        <v>0080454401000000</v>
      </c>
      <c r="AD20" t="str">
        <f t="shared" ca="1" si="15"/>
        <v xml:space="preserve">a8 96 64 02 c7 0b 00 00 10 0e cd 0f 90 0e cd 0f </v>
      </c>
      <c r="AE20" t="str">
        <f t="shared" ca="1" si="15"/>
        <v xml:space="preserve">07 00 00 00 07 00 00 00 01 00 00 00 00 00 00 00 </v>
      </c>
      <c r="AF20" t="str">
        <f t="shared" ca="1" si="15"/>
        <v xml:space="preserve">00 00 00 00 00 00 00 00 00 00 00 00 08 00 00 00 </v>
      </c>
      <c r="AG20" t="str">
        <f t="shared" ca="1" si="15"/>
        <v xml:space="preserve">00 00 00 01 00 00 00 00 00 80 4b 44 00 80 4b 44 </v>
      </c>
      <c r="AH20" t="str">
        <f t="shared" ca="1" si="15"/>
        <v xml:space="preserve">0f 00 00 00 00 00 00 00 00 00 00 00 00 00 00 00 </v>
      </c>
      <c r="AI20" t="str">
        <f t="shared" ca="1" si="15"/>
        <v xml:space="preserve">00 00 00 00 00 00 00 00 00 00 00 00 00 00 00 00 </v>
      </c>
      <c r="AJ20" t="str">
        <f t="shared" ca="1" si="15"/>
        <v xml:space="preserve">00 00 80 3f 00 00 00 00 00 00 00 00 28 1d 0b 0f </v>
      </c>
      <c r="AK20" t="str">
        <f t="shared" ca="1" si="15"/>
        <v xml:space="preserve">34 1d 0b 0f 34 1d 0b 0f 00 00 00 00 00 00 00 00 </v>
      </c>
      <c r="AL20" t="str">
        <f t="shared" ca="1" si="15"/>
        <v xml:space="preserve">90 8e 21 1a 00 00 00 00 00 00 00 00 01 01 00 00 </v>
      </c>
      <c r="AM20" t="str">
        <f t="shared" ca="1" si="15"/>
        <v xml:space="preserve">d0 a7 a2 0d c6 0b 00 00 0f 00 00 00 fa 00 00 00 </v>
      </c>
      <c r="AN20" t="str">
        <f t="shared" ca="1" si="15"/>
        <v xml:space="preserve">a5 00 00 00 55 00 00 00 04 00 00 00 b6 f9 91 2c </v>
      </c>
      <c r="AO20" t="str">
        <f t="shared" ca="1" si="15"/>
        <v xml:space="preserve">00 00 00 00 f0 1a 10 20 00 00 00 00 04 00 00 00 </v>
      </c>
      <c r="AP20" t="str">
        <f t="shared" ca="1" si="15"/>
        <v xml:space="preserve">ff ff ff ff 00 00 00 00 00 00 00 00 00 00 00 00 </v>
      </c>
      <c r="AQ20" t="str">
        <f t="shared" ca="1" si="15"/>
        <v xml:space="preserve">00 00 00 00 00 00 00 00 00 00 00 00 00 00 00 00 </v>
      </c>
      <c r="AR20" t="str">
        <f t="shared" ca="1" si="15"/>
        <v xml:space="preserve">00 00 00 00 00 00 00 00 00 00 00 00 00 00 00 00 </v>
      </c>
      <c r="AS20" t="str">
        <f t="shared" ca="1" si="15"/>
        <v xml:space="preserve">00 00 00 00 b5 fa e6 ae 00 00 00 00 ff ff ff ff </v>
      </c>
      <c r="AT20" t="str">
        <f t="shared" ca="1" si="16"/>
        <v xml:space="preserve">ff ff ff ff 04 00 00 00 00 00 00 00 ff ff ff ff </v>
      </c>
      <c r="AU20" t="str">
        <f t="shared" ca="1" si="16"/>
        <v xml:space="preserve">00 00 00 00 00 00 00 00 00 00 00 00 00 00 00 00 </v>
      </c>
      <c r="AV20" t="str">
        <f t="shared" ca="1" si="16"/>
        <v xml:space="preserve">3a c9 9f 2c 00 00 00 00 7c 1a 90 51 00 00 00 00 </v>
      </c>
      <c r="AW20" t="str">
        <f t="shared" ca="1" si="16"/>
        <v xml:space="preserve">04 00 00 00 ff ff ff ff 00 00 00 00 00 00 00 00 </v>
      </c>
      <c r="AX20" t="str">
        <f t="shared" ca="1" si="16"/>
        <v xml:space="preserve">00 00 00 00 00 00 00 00 00 00 00 00 00 00 00 00 </v>
      </c>
      <c r="AY20" t="str">
        <f t="shared" ca="1" si="16"/>
        <v xml:space="preserve">00 00 00 00 00 00 00 00 00 00 00 00 00 00 00 00 </v>
      </c>
      <c r="AZ20" t="str">
        <f t="shared" ca="1" si="16"/>
        <v xml:space="preserve">00 00 00 00 00 00 00 00 29 f5 e6 ae 00 00 00 00 </v>
      </c>
      <c r="BA20" t="str">
        <f t="shared" ca="1" si="16"/>
        <v xml:space="preserve">ff ff ff ff ff ff ff ff 04 00 00 00 00 00 00 00 </v>
      </c>
      <c r="BB20" t="str">
        <f t="shared" ca="1" si="16"/>
        <v xml:space="preserve">ff ff ff ff 00 00 00 00 00 00 00 00 00 00 00 00 </v>
      </c>
      <c r="BC20" t="str">
        <f t="shared" ca="1" si="16"/>
        <v xml:space="preserve">00 80 45 44 01 00 00 00         </v>
      </c>
      <c r="BD20" t="s">
        <v>30</v>
      </c>
      <c r="BG20" t="s">
        <v>30</v>
      </c>
      <c r="BH20" t="s">
        <v>0</v>
      </c>
      <c r="BK20" s="31" t="str">
        <f ca="1">CONCATENATE("Rewards: ",BK24," licenses, ",IF(BK25&gt;0,BK25,"no")," tokens, ",IF(BK26&gt;0,BK26,"no"),BM26,IF(BK27&gt;0,BK27,"no"),BM27,IF(BK28&gt;0,BK28,"no"),BM28,"and ",TEXT(BK29,"#,##0")," credits.")</f>
        <v>Rewards: 5 licenses, 50 tokens, 2 boxes, no boosters, no upgrades, and 11,250 credits.</v>
      </c>
    </row>
    <row r="21" spans="1:74" x14ac:dyDescent="0.25">
      <c r="C21" s="29" t="str">
        <f t="shared" ca="1" si="18"/>
        <v/>
      </c>
      <c r="D21" t="str">
        <f t="shared" ref="D21:T21" ca="1" si="23">MID($C21,(D$5-1)*32+1,32)</f>
        <v/>
      </c>
      <c r="E21" t="str">
        <f t="shared" ca="1" si="23"/>
        <v/>
      </c>
      <c r="F21" t="str">
        <f t="shared" ca="1" si="23"/>
        <v/>
      </c>
      <c r="G21" t="str">
        <f t="shared" ca="1" si="23"/>
        <v/>
      </c>
      <c r="H21" t="str">
        <f t="shared" ca="1" si="23"/>
        <v/>
      </c>
      <c r="I21" t="str">
        <f t="shared" ca="1" si="23"/>
        <v/>
      </c>
      <c r="J21" t="str">
        <f t="shared" ca="1" si="23"/>
        <v/>
      </c>
      <c r="K21" t="str">
        <f t="shared" ca="1" si="23"/>
        <v/>
      </c>
      <c r="L21" t="str">
        <f t="shared" ca="1" si="23"/>
        <v/>
      </c>
      <c r="M21" t="str">
        <f t="shared" ca="1" si="23"/>
        <v/>
      </c>
      <c r="N21" t="str">
        <f t="shared" ca="1" si="23"/>
        <v/>
      </c>
      <c r="O21" t="str">
        <f t="shared" ca="1" si="23"/>
        <v/>
      </c>
      <c r="P21" t="str">
        <f t="shared" ca="1" si="23"/>
        <v/>
      </c>
      <c r="Q21" t="str">
        <f t="shared" ca="1" si="23"/>
        <v/>
      </c>
      <c r="R21" t="str">
        <f t="shared" ca="1" si="23"/>
        <v/>
      </c>
      <c r="S21" t="str">
        <f t="shared" ca="1" si="23"/>
        <v/>
      </c>
      <c r="T21" t="str">
        <f t="shared" ca="1" si="23"/>
        <v/>
      </c>
      <c r="U21" t="str">
        <f t="shared" ref="U21:AK22" ca="1" si="24">CONCATENATE(MID(D21,1,2)," ",MID(D21,3,2)," ",MID(D21,5,2)," ",MID(D21,7,2)," ",MID(D21,9,2)," ",MID(D21,11,2)," ",MID(D21,13,2)," ",MID(D21,15,2)," ",MID(D21,17,2)," ",MID(D21,19,2)," ",MID(D21,21,2)," ",MID(D21,23,2)," ",MID(D21,25,2)," ",MID(D21,27,2)," ",MID(D21,29,2)," ",MID(D21,31,2)," ",)</f>
        <v xml:space="preserve">                </v>
      </c>
      <c r="V21" t="str">
        <f t="shared" ca="1" si="24"/>
        <v xml:space="preserve">                </v>
      </c>
      <c r="W21" t="str">
        <f t="shared" ca="1" si="24"/>
        <v xml:space="preserve">                </v>
      </c>
      <c r="X21" t="str">
        <f t="shared" ca="1" si="24"/>
        <v xml:space="preserve">                </v>
      </c>
      <c r="Y21" t="str">
        <f t="shared" ca="1" si="24"/>
        <v xml:space="preserve">                </v>
      </c>
      <c r="Z21" t="str">
        <f t="shared" ca="1" si="24"/>
        <v xml:space="preserve">                </v>
      </c>
      <c r="AA21" t="str">
        <f t="shared" ca="1" si="24"/>
        <v xml:space="preserve">                </v>
      </c>
      <c r="AB21" t="str">
        <f t="shared" ca="1" si="24"/>
        <v xml:space="preserve">                </v>
      </c>
      <c r="AC21" t="str">
        <f t="shared" ca="1" si="24"/>
        <v xml:space="preserve">                </v>
      </c>
      <c r="AD21" t="str">
        <f t="shared" ca="1" si="24"/>
        <v xml:space="preserve">                </v>
      </c>
      <c r="AE21" t="str">
        <f t="shared" ca="1" si="24"/>
        <v xml:space="preserve">                </v>
      </c>
      <c r="AF21" t="str">
        <f t="shared" ca="1" si="24"/>
        <v xml:space="preserve">                </v>
      </c>
      <c r="AG21" t="str">
        <f t="shared" ca="1" si="24"/>
        <v xml:space="preserve">                </v>
      </c>
      <c r="AH21" t="str">
        <f t="shared" ca="1" si="24"/>
        <v xml:space="preserve">                </v>
      </c>
      <c r="AI21" t="str">
        <f t="shared" ca="1" si="24"/>
        <v xml:space="preserve">                </v>
      </c>
      <c r="AJ21" t="str">
        <f t="shared" ca="1" si="24"/>
        <v xml:space="preserve">                </v>
      </c>
      <c r="AK21" t="str">
        <f t="shared" ca="1" si="24"/>
        <v xml:space="preserve">                </v>
      </c>
    </row>
    <row r="22" spans="1:74" x14ac:dyDescent="0.25">
      <c r="C22" s="29"/>
      <c r="U22" t="str">
        <f t="shared" si="24"/>
        <v xml:space="preserve">                </v>
      </c>
    </row>
    <row r="23" spans="1:74" x14ac:dyDescent="0.25">
      <c r="C23" s="29"/>
    </row>
    <row r="24" spans="1:74" x14ac:dyDescent="0.25">
      <c r="C24" s="29"/>
      <c r="BK24" s="159">
        <f ca="1">SUMIF($BT$4:$BT$18,BL24,$BS$4:$BS$18)</f>
        <v>5</v>
      </c>
      <c r="BL24" s="160" t="s">
        <v>69</v>
      </c>
      <c r="BM24" s="160"/>
      <c r="BN24" s="32"/>
      <c r="BV24" s="33"/>
    </row>
    <row r="25" spans="1:74" x14ac:dyDescent="0.25">
      <c r="C25" s="29"/>
      <c r="BK25" s="159">
        <f ca="1">SUMIF($BT$4:$BT$18,BL25,$BS$4:$BS$18)</f>
        <v>50</v>
      </c>
      <c r="BL25" s="160" t="s">
        <v>72</v>
      </c>
      <c r="BM25" s="160"/>
      <c r="BN25" s="32"/>
      <c r="BV25" s="33"/>
    </row>
    <row r="26" spans="1:74" x14ac:dyDescent="0.25">
      <c r="C26" s="29"/>
      <c r="BK26" s="159">
        <f ca="1">SUMIF($BT$4:$BT$18,BL26,$BS$4:$BS$18)</f>
        <v>2</v>
      </c>
      <c r="BL26" s="160" t="s">
        <v>75</v>
      </c>
      <c r="BM26" s="160" t="str">
        <f ca="1">IF(BK26=1," box, "," boxes, ")</f>
        <v xml:space="preserve"> boxes, </v>
      </c>
    </row>
    <row r="27" spans="1:74" x14ac:dyDescent="0.25">
      <c r="B27" s="34" t="s">
        <v>76</v>
      </c>
      <c r="C27" s="29"/>
      <c r="D27" t="s">
        <v>547</v>
      </c>
      <c r="G27" s="35"/>
      <c r="J27" s="36"/>
      <c r="N27" s="37">
        <v>1</v>
      </c>
      <c r="O27" s="37">
        <f>N27+3</f>
        <v>4</v>
      </c>
      <c r="P27" s="37">
        <f t="shared" ref="P27:AC27" si="25">O27+3</f>
        <v>7</v>
      </c>
      <c r="Q27" s="37">
        <f t="shared" si="25"/>
        <v>10</v>
      </c>
      <c r="R27" s="37">
        <f t="shared" si="25"/>
        <v>13</v>
      </c>
      <c r="S27" s="37">
        <f t="shared" si="25"/>
        <v>16</v>
      </c>
      <c r="T27" s="37">
        <f t="shared" si="25"/>
        <v>19</v>
      </c>
      <c r="U27" s="37">
        <f t="shared" si="25"/>
        <v>22</v>
      </c>
      <c r="V27" s="37">
        <f t="shared" si="25"/>
        <v>25</v>
      </c>
      <c r="W27" s="37">
        <f t="shared" si="25"/>
        <v>28</v>
      </c>
      <c r="X27" s="37">
        <f t="shared" si="25"/>
        <v>31</v>
      </c>
      <c r="Y27" s="37">
        <f t="shared" si="25"/>
        <v>34</v>
      </c>
      <c r="Z27" s="37">
        <f t="shared" si="25"/>
        <v>37</v>
      </c>
      <c r="AA27" s="37">
        <f t="shared" si="25"/>
        <v>40</v>
      </c>
      <c r="AB27" s="37">
        <f t="shared" si="25"/>
        <v>43</v>
      </c>
      <c r="AC27" s="37">
        <f t="shared" si="25"/>
        <v>46</v>
      </c>
      <c r="AK27" s="30">
        <v>2</v>
      </c>
      <c r="BK27" s="159">
        <f ca="1">SUMIF($BT$4:$BT$18,BL27,$BS$4:$BS$18)</f>
        <v>0</v>
      </c>
      <c r="BL27" s="160" t="s">
        <v>80</v>
      </c>
      <c r="BM27" s="160" t="str">
        <f ca="1">IF(BK27=1," booster, "," boosters, ")</f>
        <v xml:space="preserve"> boosters, </v>
      </c>
    </row>
    <row r="28" spans="1:74" ht="15.75" thickBot="1" x14ac:dyDescent="0.3">
      <c r="G28" s="37"/>
      <c r="H28" s="38"/>
      <c r="I28" s="38">
        <f ca="1">AK28</f>
        <v>597257946</v>
      </c>
      <c r="J28" s="39" t="s">
        <v>81</v>
      </c>
      <c r="K28" t="str">
        <f ca="1">DEC2HEX(I28)</f>
        <v>23996EDA</v>
      </c>
      <c r="N28" s="37">
        <v>1</v>
      </c>
      <c r="O28" s="37">
        <f>N28+1</f>
        <v>2</v>
      </c>
      <c r="P28" s="37">
        <f t="shared" ref="P28:AC28" si="26">O28+1</f>
        <v>3</v>
      </c>
      <c r="Q28" s="37">
        <f t="shared" si="26"/>
        <v>4</v>
      </c>
      <c r="R28" s="37">
        <f t="shared" si="26"/>
        <v>5</v>
      </c>
      <c r="S28" s="37">
        <f t="shared" si="26"/>
        <v>6</v>
      </c>
      <c r="T28" s="37">
        <f t="shared" si="26"/>
        <v>7</v>
      </c>
      <c r="U28" s="37">
        <f t="shared" si="26"/>
        <v>8</v>
      </c>
      <c r="V28" s="37">
        <f t="shared" si="26"/>
        <v>9</v>
      </c>
      <c r="W28" s="37">
        <f t="shared" si="26"/>
        <v>10</v>
      </c>
      <c r="X28" s="37">
        <f t="shared" si="26"/>
        <v>11</v>
      </c>
      <c r="Y28" s="37">
        <f t="shared" si="26"/>
        <v>12</v>
      </c>
      <c r="Z28" s="37">
        <f t="shared" si="26"/>
        <v>13</v>
      </c>
      <c r="AA28" s="37">
        <f t="shared" si="26"/>
        <v>14</v>
      </c>
      <c r="AB28" s="37">
        <f t="shared" si="26"/>
        <v>15</v>
      </c>
      <c r="AC28" s="37">
        <f t="shared" si="26"/>
        <v>16</v>
      </c>
      <c r="AK28" s="38">
        <f ca="1">MODE(AK53,AK80,AK107,AK134,AK161,AK188,AK215,AK242,AK269,AK296,AK323,AK350,AK377,AK404,AK431)</f>
        <v>597257946</v>
      </c>
      <c r="AL28" s="8" t="s">
        <v>82</v>
      </c>
      <c r="AV28" s="40">
        <f ca="1">AV53</f>
        <v>597237148</v>
      </c>
      <c r="AW28" s="40"/>
      <c r="AX28" s="40"/>
      <c r="AY28" s="8" t="s">
        <v>82</v>
      </c>
      <c r="BK28" s="159">
        <f ca="1">SUMIF($BT$4:$BT$18,BL28,$BS$4:$BS$18)</f>
        <v>0</v>
      </c>
      <c r="BL28" s="160" t="s">
        <v>85</v>
      </c>
      <c r="BM28" s="160" t="str">
        <f ca="1">IF(BK28=1," upgrade, "," upgrades, ")</f>
        <v xml:space="preserve"> upgrades, </v>
      </c>
    </row>
    <row r="29" spans="1:74" x14ac:dyDescent="0.25">
      <c r="B29" s="41">
        <v>6</v>
      </c>
      <c r="C29" s="42" t="str">
        <f t="array" aca="1" ref="C29:C54" ca="1">TRANSPOSE(INDIRECT(CONCATENATE("AD$",B29,":BC$",B29)))</f>
        <v xml:space="preserve">a8 96 64 02 b9 0b 00 00 10 09 cd 0f 50 09 cd 0f </v>
      </c>
      <c r="D29" s="45"/>
      <c r="E29" s="45"/>
      <c r="F29" s="45"/>
      <c r="G29" s="45"/>
      <c r="H29" s="45"/>
      <c r="I29" s="45"/>
      <c r="J29" s="45"/>
      <c r="K29" s="45" t="str">
        <f ca="1">CONCATENATE("CHALLENGE ",V38)</f>
        <v>CHALLENGE 1</v>
      </c>
      <c r="L29" s="45"/>
      <c r="M29" s="46" t="str">
        <f ca="1">UPPER(VLOOKUP(AK31,TRACKS!$BS$2:$BT$59,2,FALSE))</f>
        <v>SAN DIEGO HARBOR</v>
      </c>
      <c r="N29" s="47"/>
      <c r="O29" s="47"/>
      <c r="P29" s="47"/>
      <c r="Q29" s="47"/>
      <c r="R29" s="47"/>
      <c r="S29" s="47"/>
      <c r="T29" s="47"/>
      <c r="U29" s="47"/>
      <c r="V29" s="47"/>
      <c r="W29" s="47"/>
      <c r="X29" s="47"/>
      <c r="Y29" s="47"/>
      <c r="Z29" s="47" t="str">
        <f ca="1">MID($C29,Z$27,2)</f>
        <v>50</v>
      </c>
      <c r="AA29" s="47" t="str">
        <f ca="1">MID($C29,AA$27,2)</f>
        <v>09</v>
      </c>
      <c r="AB29" s="47" t="str">
        <f ca="1">MID($C29,AB$27,2)</f>
        <v>cd</v>
      </c>
      <c r="AC29" s="48" t="str">
        <f ca="1">MID($C29,AC$27,2)</f>
        <v>0f</v>
      </c>
      <c r="AK29" t="str">
        <f ca="1">CONCATENATE(AC29,AB29,AA29,Z29)</f>
        <v>0fcd0950</v>
      </c>
      <c r="AV29" s="49" t="str">
        <f ca="1">DEC2HEX(AV28)</f>
        <v>23991D9C</v>
      </c>
      <c r="AW29" s="49"/>
      <c r="AX29" s="49"/>
      <c r="BK29" s="161">
        <f ca="1">SUMIF($BT$4:$BT$18,BL29,$BS$4:$BS$18)+SUM(BV4:BV18)+SUM(BP4:BP18)</f>
        <v>11250</v>
      </c>
      <c r="BL29" s="160" t="s">
        <v>88</v>
      </c>
      <c r="BM29" s="160"/>
      <c r="BN29" s="32"/>
      <c r="BV29" s="33"/>
    </row>
    <row r="30" spans="1:74" x14ac:dyDescent="0.25">
      <c r="A30">
        <f>A29+1</f>
        <v>1</v>
      </c>
      <c r="B30" s="50" t="str">
        <f>CONCATENATE("[",B$27,"+",DEC2HEX(A30*16),"]")</f>
        <v>[eax+10]</v>
      </c>
      <c r="C30" s="43" t="str">
        <f ca="1"/>
        <v xml:space="preserve">00 00 00 00 07 00 00 00 01 00 00 00 00 00 00 00 </v>
      </c>
      <c r="D30" s="51"/>
      <c r="E30" s="51"/>
      <c r="F30" s="51"/>
      <c r="G30" s="51"/>
      <c r="H30" s="51"/>
      <c r="I30" s="51"/>
      <c r="J30" s="52" t="str">
        <f ca="1">VLOOKUP(N30,$AD$30:$AE$40,2)</f>
        <v>CLASSIC</v>
      </c>
      <c r="K30" s="53"/>
      <c r="L30" s="54">
        <f ca="1">HEX2DEC(CONCATENATE(X30,W30,V30))</f>
        <v>1</v>
      </c>
      <c r="M30" s="51" t="s">
        <v>89</v>
      </c>
      <c r="N30" s="55">
        <f ca="1">IF(LEFT(C30,2)="0A",10,_xlfn.NUMBERVALUE(LEFT(C30,2)))</f>
        <v>0</v>
      </c>
      <c r="O30" s="55"/>
      <c r="P30" s="55"/>
      <c r="Q30" s="55"/>
      <c r="R30" s="55"/>
      <c r="S30" s="55"/>
      <c r="T30" s="55"/>
      <c r="U30" s="55"/>
      <c r="V30" s="55" t="str">
        <f ca="1">MID($C30,V$27,2)</f>
        <v>01</v>
      </c>
      <c r="W30" s="55" t="str">
        <f ca="1">MID($C30,W$27,2)</f>
        <v>00</v>
      </c>
      <c r="X30" s="55" t="str">
        <f ca="1">MID($C30,X$27,2)</f>
        <v>00</v>
      </c>
      <c r="Y30" s="55"/>
      <c r="Z30" s="55"/>
      <c r="AA30" s="55"/>
      <c r="AB30" s="55"/>
      <c r="AC30" s="56"/>
      <c r="AD30" s="14">
        <v>0</v>
      </c>
      <c r="AE30" s="14" t="s">
        <v>90</v>
      </c>
      <c r="AF30" s="14"/>
      <c r="AG30" s="15"/>
      <c r="AK30">
        <f ca="1">HEX2DEC(AK29)+HEX2DEC("20")</f>
        <v>265095536</v>
      </c>
    </row>
    <row r="31" spans="1:74" x14ac:dyDescent="0.25">
      <c r="A31">
        <f t="shared" ref="A31:A54" si="27">A30+1</f>
        <v>2</v>
      </c>
      <c r="B31" s="50" t="str">
        <f>CONCATENATE("[",B$27,"+",DEC2HEX(A31*16),"]")</f>
        <v>[eax+20]</v>
      </c>
      <c r="C31" s="43" t="str">
        <f ca="1"/>
        <v xml:space="preserve">00 00 00 00 00 00 00 00 00 00 00 00 08 00 00 00 </v>
      </c>
      <c r="D31" s="51"/>
      <c r="E31" s="51"/>
      <c r="F31" s="51"/>
      <c r="G31" s="51"/>
      <c r="H31" s="51"/>
      <c r="I31" s="51"/>
      <c r="K31" s="51"/>
      <c r="L31" s="54">
        <f ca="1">Z31</f>
        <v>8</v>
      </c>
      <c r="M31" s="51" t="s">
        <v>93</v>
      </c>
      <c r="N31" s="55"/>
      <c r="O31" s="55"/>
      <c r="P31" s="55"/>
      <c r="Q31" s="55"/>
      <c r="R31" s="55"/>
      <c r="S31" s="55"/>
      <c r="T31" s="55"/>
      <c r="U31" s="55"/>
      <c r="V31" s="55"/>
      <c r="W31" s="55"/>
      <c r="X31" s="55"/>
      <c r="Y31" s="55"/>
      <c r="Z31" s="55">
        <f ca="1">_xlfn.NUMBERVALUE(MID($C31,Z$27,2))</f>
        <v>8</v>
      </c>
      <c r="AA31" s="55"/>
      <c r="AB31" s="55"/>
      <c r="AC31" s="56"/>
      <c r="AD31" s="22">
        <v>1</v>
      </c>
      <c r="AE31" s="22" t="s">
        <v>94</v>
      </c>
      <c r="AF31" s="22"/>
      <c r="AG31" s="23"/>
      <c r="AK31" t="str">
        <f ca="1">VLOOKUP(AK30,TRACKS!$BP$2:$BQ$715,AK$27,FALSE)</f>
        <v>EventDef_San_01</v>
      </c>
      <c r="AV31" s="57">
        <f ca="1">_xlfn.BITLSHIFT(_xlfn.BITXOR(AV33,_xlfn.BITLSHIFT(_xlfn.BITRSHIFT(AV33,AY31),AY31)),32-AY31)+_xlfn.BITRSHIFT(AV33,AY31)</f>
        <v>0</v>
      </c>
      <c r="AW31" s="57"/>
      <c r="AX31" s="57"/>
      <c r="AY31" s="58">
        <v>22</v>
      </c>
    </row>
    <row r="32" spans="1:74" x14ac:dyDescent="0.25">
      <c r="A32">
        <f t="shared" si="27"/>
        <v>3</v>
      </c>
      <c r="B32" s="50" t="str">
        <f>CONCATENATE("[",B$27,"+",DEC2HEX(A32*16),"]")</f>
        <v>[eax+30]</v>
      </c>
      <c r="C32" s="43" t="str">
        <f ca="1"/>
        <v xml:space="preserve">00 00 00 01 00 00 00 00 00 80 fc 43 00 80 fc 43 </v>
      </c>
      <c r="D32" s="51"/>
      <c r="E32" s="51"/>
      <c r="F32" s="51"/>
      <c r="G32" s="51"/>
      <c r="H32" s="51"/>
      <c r="I32" s="51"/>
      <c r="J32" s="51" t="str">
        <f ca="1">IF(_xlfn.NUMBERVALUE(Q32)=0,"","TRAFFIC")</f>
        <v>TRAFFIC</v>
      </c>
      <c r="K32" s="51"/>
      <c r="L32" s="59" t="s">
        <v>97</v>
      </c>
      <c r="M32" s="51">
        <f ca="1">VLOOKUP(Y32&amp;X32&amp;W32&amp;V32,Floats!$A$2:$B$1353,2,FALSE)</f>
        <v>505</v>
      </c>
      <c r="N32" s="55"/>
      <c r="O32" s="55"/>
      <c r="P32" s="55"/>
      <c r="Q32" s="55" t="str">
        <f ca="1">MID($C32,Q$27,2)</f>
        <v>01</v>
      </c>
      <c r="R32" s="55"/>
      <c r="S32" s="55"/>
      <c r="T32" s="55"/>
      <c r="U32" s="55"/>
      <c r="V32" s="55" t="str">
        <f ca="1">MID($C32,V$27,2)</f>
        <v>00</v>
      </c>
      <c r="W32" s="55" t="str">
        <f ca="1">MID($C32,W$27,2)</f>
        <v>80</v>
      </c>
      <c r="X32" s="55" t="str">
        <f ca="1">MID($C32,X$27,2)</f>
        <v>fc</v>
      </c>
      <c r="Y32" s="55" t="str">
        <f ca="1">MID($C32,Y$27,2)</f>
        <v>43</v>
      </c>
      <c r="Z32" s="55"/>
      <c r="AA32" s="55"/>
      <c r="AB32" s="55"/>
      <c r="AC32" s="56"/>
      <c r="AD32" s="22">
        <v>2</v>
      </c>
      <c r="AE32" s="22" t="s">
        <v>98</v>
      </c>
      <c r="AF32" s="22"/>
      <c r="AG32" s="23"/>
      <c r="AK32" s="60">
        <f ca="1">_xlfn.BITRSHIFT(AK33,HEX2DEC("B"))</f>
        <v>0</v>
      </c>
      <c r="AL32" s="61" t="s">
        <v>99</v>
      </c>
      <c r="AM32" s="62"/>
      <c r="AN32" s="62"/>
      <c r="AO32" s="62"/>
      <c r="AP32" s="62"/>
      <c r="AQ32" s="62"/>
      <c r="AR32" s="62"/>
      <c r="AS32" s="62" t="str">
        <f ca="1">DEC2HEX(AK32)</f>
        <v>0</v>
      </c>
      <c r="AV32" s="63">
        <f ca="1">AV31</f>
        <v>0</v>
      </c>
      <c r="AW32" s="63"/>
      <c r="AX32" s="63"/>
    </row>
    <row r="33" spans="1:50" x14ac:dyDescent="0.25">
      <c r="A33">
        <f t="shared" si="27"/>
        <v>4</v>
      </c>
      <c r="B33" s="50" t="str">
        <f t="shared" ref="B33:B54" si="28">CONCATENATE("[",B$27,"+",DEC2HEX(A33*16),"]")</f>
        <v>[eax+40]</v>
      </c>
      <c r="C33" s="43" t="str">
        <f ca="1"/>
        <v xml:space="preserve">01 00 00 00 00 00 00 00 00 00 00 00 00 00 00 00 </v>
      </c>
      <c r="D33" s="51"/>
      <c r="E33" s="51"/>
      <c r="F33" s="51"/>
      <c r="G33" s="51"/>
      <c r="H33" s="51"/>
      <c r="I33" s="51"/>
      <c r="J33" s="51"/>
      <c r="K33" s="51"/>
      <c r="L33" s="51"/>
      <c r="M33" s="51"/>
      <c r="N33" s="55"/>
      <c r="O33" s="55"/>
      <c r="P33" s="55"/>
      <c r="Q33" s="55"/>
      <c r="R33" s="55"/>
      <c r="S33" s="55"/>
      <c r="T33" s="55"/>
      <c r="U33" s="55"/>
      <c r="V33" s="55"/>
      <c r="W33" s="55"/>
      <c r="X33" s="55"/>
      <c r="Y33" s="55"/>
      <c r="Z33" s="55"/>
      <c r="AA33" s="55"/>
      <c r="AB33" s="55"/>
      <c r="AC33" s="56"/>
      <c r="AD33" s="22">
        <v>3</v>
      </c>
      <c r="AE33" s="22" t="s">
        <v>102</v>
      </c>
      <c r="AF33" s="22"/>
      <c r="AG33" s="23"/>
      <c r="AK33" s="62">
        <f ca="1">_xlfn.BITXOR(AK34,AK35)</f>
        <v>0</v>
      </c>
      <c r="AL33" s="61" t="s">
        <v>103</v>
      </c>
      <c r="AM33" s="62"/>
      <c r="AN33" s="62"/>
      <c r="AO33" s="62"/>
      <c r="AP33" s="61" t="s">
        <v>104</v>
      </c>
      <c r="AQ33" s="62"/>
      <c r="AR33" s="62"/>
      <c r="AS33" s="62" t="str">
        <f ca="1">DEC2HEX(AK33)</f>
        <v>0</v>
      </c>
      <c r="AV33" s="63">
        <f ca="1">_xlfn.BITXOR(AV34,AV35)</f>
        <v>0</v>
      </c>
      <c r="AW33" s="63"/>
      <c r="AX33" s="63"/>
    </row>
    <row r="34" spans="1:50" x14ac:dyDescent="0.25">
      <c r="A34">
        <f t="shared" si="27"/>
        <v>5</v>
      </c>
      <c r="B34" s="50" t="str">
        <f t="shared" si="28"/>
        <v>[eax+50]</v>
      </c>
      <c r="C34" s="43" t="str">
        <f ca="1"/>
        <v xml:space="preserve">00 00 00 00 00 00 00 00 00 00 00 00 00 00 00 00 </v>
      </c>
      <c r="D34" s="51"/>
      <c r="E34" s="51"/>
      <c r="F34" s="51"/>
      <c r="G34" s="51"/>
      <c r="H34" s="51"/>
      <c r="I34" s="51"/>
      <c r="J34" s="64" t="s">
        <v>107</v>
      </c>
      <c r="K34" s="64">
        <f ca="1">HEX2DEC(CONCATENATE(AB38,AA38,Z38))</f>
        <v>250</v>
      </c>
      <c r="L34" s="64" t="s">
        <v>108</v>
      </c>
      <c r="M34" s="51"/>
      <c r="N34" s="55"/>
      <c r="O34" s="55"/>
      <c r="P34" s="55"/>
      <c r="Q34" s="55"/>
      <c r="R34" s="55"/>
      <c r="S34" s="55"/>
      <c r="T34" s="55"/>
      <c r="U34" s="55"/>
      <c r="V34" s="55"/>
      <c r="W34" s="55"/>
      <c r="X34" s="55"/>
      <c r="Y34" s="55"/>
      <c r="Z34" s="55"/>
      <c r="AA34" s="55"/>
      <c r="AB34" s="55"/>
      <c r="AC34" s="56"/>
      <c r="AD34" s="22">
        <v>4</v>
      </c>
      <c r="AE34" s="22" t="s">
        <v>109</v>
      </c>
      <c r="AF34" s="22"/>
      <c r="AG34" s="23"/>
      <c r="AK34" s="62">
        <f ca="1">_xlfn.BITXOR(AK47,I$28)</f>
        <v>252244368</v>
      </c>
      <c r="AL34" s="61" t="s">
        <v>110</v>
      </c>
      <c r="AM34" s="62"/>
      <c r="AN34" s="62"/>
      <c r="AO34" s="62"/>
      <c r="AP34" s="61" t="s">
        <v>104</v>
      </c>
      <c r="AQ34" s="62"/>
      <c r="AR34" s="62"/>
      <c r="AS34" s="62" t="str">
        <f ca="1">DEC2HEX(AK34)</f>
        <v>F08F190</v>
      </c>
      <c r="AV34" s="63">
        <f ca="1">_xlfn.BITXOR(AV47,AV$28)</f>
        <v>252244368</v>
      </c>
      <c r="AW34" s="63"/>
      <c r="AX34" s="63"/>
    </row>
    <row r="35" spans="1:50" x14ac:dyDescent="0.25">
      <c r="A35">
        <f t="shared" si="27"/>
        <v>6</v>
      </c>
      <c r="B35" s="50" t="str">
        <f t="shared" si="28"/>
        <v>[eax+60]</v>
      </c>
      <c r="C35" s="43" t="str">
        <f ca="1"/>
        <v xml:space="preserve">00 00 80 3f 00 00 00 00 04 00 00 00 28 21 67 25 </v>
      </c>
      <c r="D35" s="51"/>
      <c r="E35" s="51"/>
      <c r="F35" s="51"/>
      <c r="G35" s="51"/>
      <c r="H35" s="51"/>
      <c r="I35" s="51"/>
      <c r="J35" s="64" t="s">
        <v>113</v>
      </c>
      <c r="K35" s="64">
        <f ca="1">HEX2DEC(CONCATENATE(P39,O39,N39))</f>
        <v>165</v>
      </c>
      <c r="L35" s="64" t="s">
        <v>108</v>
      </c>
      <c r="M35" s="51"/>
      <c r="N35" s="55"/>
      <c r="O35" s="55"/>
      <c r="P35" s="55"/>
      <c r="Q35" s="55"/>
      <c r="R35" s="55"/>
      <c r="S35" s="55"/>
      <c r="T35" s="55"/>
      <c r="U35" s="55"/>
      <c r="V35" s="55"/>
      <c r="W35" s="55"/>
      <c r="X35" s="55"/>
      <c r="Y35" s="55"/>
      <c r="Z35" s="55"/>
      <c r="AA35" s="55"/>
      <c r="AB35" s="55"/>
      <c r="AC35" s="56"/>
      <c r="AD35" s="22">
        <v>5</v>
      </c>
      <c r="AE35" s="22" t="s">
        <v>114</v>
      </c>
      <c r="AF35" s="22"/>
      <c r="AG35" s="23"/>
      <c r="AK35" s="62">
        <f ca="1">AK41+AK36</f>
        <v>252244368</v>
      </c>
      <c r="AL35" s="61" t="s">
        <v>115</v>
      </c>
      <c r="AM35" s="62"/>
      <c r="AN35" s="62"/>
      <c r="AO35" s="62"/>
      <c r="AP35" s="62"/>
      <c r="AQ35" s="62"/>
      <c r="AR35" s="62"/>
      <c r="AS35" s="62" t="s">
        <v>116</v>
      </c>
      <c r="AV35" s="63">
        <f ca="1">AK35</f>
        <v>252244368</v>
      </c>
      <c r="AW35" s="63"/>
      <c r="AX35" s="63"/>
    </row>
    <row r="36" spans="1:50" x14ac:dyDescent="0.25">
      <c r="A36">
        <f t="shared" si="27"/>
        <v>7</v>
      </c>
      <c r="B36" s="50" t="str">
        <f t="shared" si="28"/>
        <v>[eax+70]</v>
      </c>
      <c r="C36" s="43" t="str">
        <f ca="1"/>
        <v xml:space="preserve">34 21 67 25 34 21 67 25 00 00 00 00 00 00 00 00 </v>
      </c>
      <c r="D36" s="51"/>
      <c r="E36" s="51"/>
      <c r="F36" s="51"/>
      <c r="G36" s="51"/>
      <c r="H36" s="51"/>
      <c r="I36" s="51"/>
      <c r="J36" s="64" t="s">
        <v>119</v>
      </c>
      <c r="K36" s="64">
        <f ca="1">HEX2DEC(CONCATENATE(T39,S39,R39))</f>
        <v>85</v>
      </c>
      <c r="L36" s="64" t="s">
        <v>108</v>
      </c>
      <c r="M36" s="51"/>
      <c r="N36" s="55"/>
      <c r="O36" s="55"/>
      <c r="P36" s="55"/>
      <c r="Q36" s="55"/>
      <c r="R36" s="55"/>
      <c r="S36" s="55"/>
      <c r="T36" s="55"/>
      <c r="U36" s="55"/>
      <c r="V36" s="55"/>
      <c r="W36" s="55"/>
      <c r="X36" s="55"/>
      <c r="Y36" s="55"/>
      <c r="Z36" s="55"/>
      <c r="AA36" s="55"/>
      <c r="AB36" s="55"/>
      <c r="AC36" s="56"/>
      <c r="AD36" s="22">
        <v>6</v>
      </c>
      <c r="AE36" s="22" t="s">
        <v>120</v>
      </c>
      <c r="AF36" s="22"/>
      <c r="AG36" s="23"/>
      <c r="AK36" s="62">
        <f ca="1">AK43+AK37</f>
        <v>288</v>
      </c>
      <c r="AL36" s="61" t="s">
        <v>121</v>
      </c>
      <c r="AV36" s="65"/>
      <c r="AW36" s="49"/>
      <c r="AX36" s="49"/>
    </row>
    <row r="37" spans="1:50" x14ac:dyDescent="0.25">
      <c r="A37">
        <f t="shared" si="27"/>
        <v>8</v>
      </c>
      <c r="B37" s="50" t="str">
        <f t="shared" si="28"/>
        <v>[eax+80]</v>
      </c>
      <c r="C37" s="43" t="str">
        <f ca="1"/>
        <v xml:space="preserve">90 8e 21 1a 00 00 00 00 00 00 00 00 01 01 00 00 </v>
      </c>
      <c r="D37" s="51"/>
      <c r="E37" s="51"/>
      <c r="F37" s="51"/>
      <c r="G37" s="51"/>
      <c r="H37" s="51"/>
      <c r="I37" s="51"/>
      <c r="J37" s="66" t="s">
        <v>124</v>
      </c>
      <c r="K37" s="64"/>
      <c r="M37" s="51"/>
      <c r="N37" s="55"/>
      <c r="O37" s="55"/>
      <c r="P37" s="55"/>
      <c r="Q37" s="55"/>
      <c r="R37" s="55"/>
      <c r="S37" s="55"/>
      <c r="T37" s="55"/>
      <c r="U37" s="55"/>
      <c r="V37" s="55"/>
      <c r="W37" s="55"/>
      <c r="X37" s="55"/>
      <c r="Y37" s="55"/>
      <c r="Z37" s="55"/>
      <c r="AA37" s="55"/>
      <c r="AB37" s="55"/>
      <c r="AC37" s="56"/>
      <c r="AD37" s="22">
        <v>7</v>
      </c>
      <c r="AE37" s="22" t="s">
        <v>125</v>
      </c>
      <c r="AF37" s="22"/>
      <c r="AG37" s="23"/>
      <c r="AK37" s="62">
        <f>18*16</f>
        <v>288</v>
      </c>
      <c r="AL37" s="61" t="s">
        <v>126</v>
      </c>
      <c r="AV37" s="65"/>
      <c r="AW37" s="49"/>
      <c r="AX37" s="49"/>
    </row>
    <row r="38" spans="1:50" x14ac:dyDescent="0.25">
      <c r="A38">
        <f t="shared" si="27"/>
        <v>9</v>
      </c>
      <c r="B38" s="50" t="str">
        <f t="shared" si="28"/>
        <v>[eax+90]</v>
      </c>
      <c r="C38" s="43" t="str">
        <f ca="1"/>
        <v xml:space="preserve">d0 a7 a2 0d ff ff ff ff 01 00 00 00 fa 00 00 00 </v>
      </c>
      <c r="D38" s="51"/>
      <c r="E38" s="51"/>
      <c r="F38" s="51"/>
      <c r="G38" s="51"/>
      <c r="H38" s="51"/>
      <c r="I38" s="51"/>
      <c r="J38" s="66" t="s">
        <v>129</v>
      </c>
      <c r="M38" s="51"/>
      <c r="N38" s="55"/>
      <c r="O38" s="55"/>
      <c r="P38" s="55"/>
      <c r="Q38" s="55"/>
      <c r="R38" s="55"/>
      <c r="S38" s="55"/>
      <c r="T38" s="55"/>
      <c r="U38" s="55"/>
      <c r="V38" s="55">
        <f ca="1">_xlfn.NUMBERVALUE(HEX2DEC(MID($C38,V$27,2)))</f>
        <v>1</v>
      </c>
      <c r="W38" s="55"/>
      <c r="X38" s="55"/>
      <c r="Y38" s="55"/>
      <c r="Z38" s="64" t="str">
        <f t="shared" ref="Z38:AB39" ca="1" si="29">MID($C38,Z$27,2)</f>
        <v>fa</v>
      </c>
      <c r="AA38" s="64" t="str">
        <f t="shared" ca="1" si="29"/>
        <v>00</v>
      </c>
      <c r="AB38" s="64" t="str">
        <f t="shared" ca="1" si="29"/>
        <v>00</v>
      </c>
      <c r="AC38" s="67"/>
      <c r="AD38" s="22">
        <v>8</v>
      </c>
      <c r="AE38" s="22" t="s">
        <v>130</v>
      </c>
      <c r="AF38" s="22"/>
      <c r="AG38" s="23"/>
      <c r="AK38" t="s">
        <v>131</v>
      </c>
    </row>
    <row r="39" spans="1:50" x14ac:dyDescent="0.25">
      <c r="A39">
        <f t="shared" si="27"/>
        <v>10</v>
      </c>
      <c r="B39" s="50" t="str">
        <f t="shared" si="28"/>
        <v>[eax+A0]</v>
      </c>
      <c r="C39" s="43" t="str">
        <f ca="1"/>
        <v xml:space="preserve">a5 00 00 00 55 00 00 00 00 00 00 00 c6 3f 9e 2c </v>
      </c>
      <c r="D39" s="51"/>
      <c r="E39" s="51"/>
      <c r="F39" s="51"/>
      <c r="G39" s="51"/>
      <c r="H39" s="51"/>
      <c r="I39" s="51"/>
      <c r="J39" s="51" t="s">
        <v>134</v>
      </c>
      <c r="K39" s="51">
        <f ca="1">IF(AK39=0,0,AK50)</f>
        <v>500</v>
      </c>
      <c r="L39" s="68" t="str">
        <f ca="1">VLOOKUP(V39,$AD$72:$AE$97,2)</f>
        <v>Credit</v>
      </c>
      <c r="M39" s="66" t="s">
        <v>135</v>
      </c>
      <c r="N39" s="64" t="str">
        <f ca="1">MID($C39,N$27,2)</f>
        <v>a5</v>
      </c>
      <c r="O39" s="64" t="str">
        <f ca="1">MID($C39,O$27,2)</f>
        <v>00</v>
      </c>
      <c r="P39" s="64" t="str">
        <f ca="1">MID($C39,P$27,2)</f>
        <v>00</v>
      </c>
      <c r="Q39" s="64"/>
      <c r="R39" s="64" t="str">
        <f t="shared" ref="R39:T40" ca="1" si="30">MID($C39,R$27,2)</f>
        <v>55</v>
      </c>
      <c r="S39" s="64" t="str">
        <f t="shared" ca="1" si="30"/>
        <v>00</v>
      </c>
      <c r="T39" s="64" t="str">
        <f t="shared" ca="1" si="30"/>
        <v>00</v>
      </c>
      <c r="U39" s="64"/>
      <c r="V39" s="55">
        <f ca="1">_xlfn.NUMBERVALUE(HEX2DEC(MID($C39,V$27,2)))</f>
        <v>0</v>
      </c>
      <c r="W39" s="55"/>
      <c r="X39" s="55"/>
      <c r="Y39" s="55"/>
      <c r="Z39" s="55" t="str">
        <f t="shared" ca="1" si="29"/>
        <v>c6</v>
      </c>
      <c r="AA39" s="55" t="str">
        <f t="shared" ca="1" si="29"/>
        <v>3f</v>
      </c>
      <c r="AB39" s="55" t="str">
        <f t="shared" ca="1" si="29"/>
        <v>9e</v>
      </c>
      <c r="AC39" s="56" t="str">
        <f ca="1">MID($C39,AC$27,2)</f>
        <v>2c</v>
      </c>
      <c r="AD39" s="22">
        <v>9</v>
      </c>
      <c r="AE39" s="22" t="s">
        <v>136</v>
      </c>
      <c r="AF39" s="22"/>
      <c r="AG39" s="23"/>
      <c r="AK39">
        <f ca="1">HEX2DEC(CONCATENATE(AC39,AB39,AA39,Z39))</f>
        <v>748568518</v>
      </c>
      <c r="AL39" t="str">
        <f ca="1">DEC2HEX(AK39)</f>
        <v>2C9E3FC6</v>
      </c>
      <c r="AO39" s="8" t="s">
        <v>137</v>
      </c>
      <c r="AS39" t="s">
        <v>138</v>
      </c>
    </row>
    <row r="40" spans="1:50" x14ac:dyDescent="0.25">
      <c r="A40">
        <f t="shared" si="27"/>
        <v>11</v>
      </c>
      <c r="B40" s="50" t="str">
        <f t="shared" si="28"/>
        <v>[eax+B0]</v>
      </c>
      <c r="C40" s="43" t="str">
        <f ca="1"/>
        <v xml:space="preserve">00 00 00 00 80 ec 91 51 00 00 00 00 04 00 00 00 </v>
      </c>
      <c r="D40" s="51"/>
      <c r="E40" s="51"/>
      <c r="F40" s="51"/>
      <c r="G40" s="51"/>
      <c r="H40" s="51"/>
      <c r="I40" s="51"/>
      <c r="J40" s="69" t="s">
        <v>141</v>
      </c>
      <c r="K40" s="68" t="str">
        <f ca="1">VLOOKUP(Z40,$AD$99:$AE$103,2)</f>
        <v>N/A</v>
      </c>
      <c r="L40" s="66" t="s">
        <v>142</v>
      </c>
      <c r="M40" s="51"/>
      <c r="N40" s="55"/>
      <c r="O40" s="55"/>
      <c r="P40" s="55"/>
      <c r="Q40" s="55"/>
      <c r="R40" s="55" t="str">
        <f t="shared" ca="1" si="30"/>
        <v>80</v>
      </c>
      <c r="S40" s="55" t="str">
        <f t="shared" ca="1" si="30"/>
        <v>ec</v>
      </c>
      <c r="T40" s="55" t="str">
        <f t="shared" ca="1" si="30"/>
        <v>91</v>
      </c>
      <c r="U40" s="55" t="str">
        <f ca="1">MID($C40,U$27,2)</f>
        <v>51</v>
      </c>
      <c r="V40" s="55"/>
      <c r="W40" s="55"/>
      <c r="X40" s="55"/>
      <c r="Y40" s="55"/>
      <c r="Z40" s="55">
        <f ca="1">_xlfn.NUMBERVALUE(HEX2DEC(MID($C40,Z$27,2)))</f>
        <v>4</v>
      </c>
      <c r="AA40" s="55"/>
      <c r="AB40" s="55"/>
      <c r="AC40" s="56"/>
      <c r="AD40" s="70">
        <v>10</v>
      </c>
      <c r="AE40" s="70" t="s">
        <v>143</v>
      </c>
      <c r="AF40" s="70"/>
      <c r="AG40" s="71"/>
      <c r="AV40" s="72">
        <f ca="1">HEX2DEC(CONCATENATE(U40,T40,S40,R40))</f>
        <v>1368517760</v>
      </c>
      <c r="AW40" s="49"/>
      <c r="AX40" s="49"/>
    </row>
    <row r="41" spans="1:50" x14ac:dyDescent="0.25">
      <c r="A41">
        <f t="shared" si="27"/>
        <v>12</v>
      </c>
      <c r="B41" s="50" t="str">
        <f t="shared" si="28"/>
        <v>[eax+C0]</v>
      </c>
      <c r="C41" s="43" t="str">
        <f ca="1"/>
        <v xml:space="preserve">ff ff ff ff 00 00 00 00 00 00 00 00 00 00 00 00 </v>
      </c>
      <c r="D41" s="51"/>
      <c r="E41" s="51"/>
      <c r="F41" s="51"/>
      <c r="G41" s="51"/>
      <c r="H41" s="51"/>
      <c r="I41" s="51"/>
      <c r="J41" s="51"/>
      <c r="K41" s="51"/>
      <c r="L41" s="73"/>
      <c r="M41" s="51"/>
      <c r="N41" s="55"/>
      <c r="O41" s="55"/>
      <c r="P41" s="55"/>
      <c r="Q41" s="55"/>
      <c r="R41" s="55"/>
      <c r="S41" s="55"/>
      <c r="T41" s="55"/>
      <c r="U41" s="55"/>
      <c r="V41" s="55"/>
      <c r="W41" s="55"/>
      <c r="X41" s="55"/>
      <c r="Y41" s="55"/>
      <c r="Z41" s="55"/>
      <c r="AA41" s="55"/>
      <c r="AB41" s="55"/>
      <c r="AC41" s="56"/>
      <c r="AK41">
        <f ca="1">AK$3</f>
        <v>252244080</v>
      </c>
      <c r="AL41" s="8" t="s">
        <v>146</v>
      </c>
      <c r="AS41" t="str">
        <f ca="1">DEC2HEX(AK41)</f>
        <v>F08F070</v>
      </c>
    </row>
    <row r="42" spans="1:50" x14ac:dyDescent="0.25">
      <c r="A42">
        <f t="shared" si="27"/>
        <v>13</v>
      </c>
      <c r="B42" s="50" t="str">
        <f t="shared" si="28"/>
        <v>[eax+D0]</v>
      </c>
      <c r="C42" s="43" t="str">
        <f ca="1"/>
        <v xml:space="preserve">00 00 00 00 00 00 00 00 00 00 00 00 00 00 00 00 </v>
      </c>
      <c r="D42" s="51"/>
      <c r="E42" s="51"/>
      <c r="F42" s="51"/>
      <c r="G42" s="51"/>
      <c r="H42" s="51"/>
      <c r="I42" s="51"/>
      <c r="J42" s="64" t="s">
        <v>149</v>
      </c>
      <c r="K42" s="51"/>
      <c r="L42" s="75" t="s">
        <v>150</v>
      </c>
      <c r="M42" s="51"/>
      <c r="N42" s="55"/>
      <c r="O42" s="55"/>
      <c r="P42" s="55"/>
      <c r="Q42" s="55"/>
      <c r="R42" s="55"/>
      <c r="S42" s="55"/>
      <c r="T42" s="55"/>
      <c r="U42" s="55"/>
      <c r="V42" s="55"/>
      <c r="W42" s="55"/>
      <c r="X42" s="55"/>
      <c r="Y42" s="55"/>
      <c r="Z42" s="55"/>
      <c r="AA42" s="55"/>
      <c r="AB42" s="55"/>
      <c r="AC42" s="56"/>
      <c r="AK42">
        <f>25.5*16</f>
        <v>408</v>
      </c>
      <c r="AL42" s="8" t="s">
        <v>151</v>
      </c>
    </row>
    <row r="43" spans="1:50" x14ac:dyDescent="0.25">
      <c r="A43">
        <f t="shared" si="27"/>
        <v>14</v>
      </c>
      <c r="B43" s="50" t="str">
        <f t="shared" si="28"/>
        <v>[eax+E0]</v>
      </c>
      <c r="C43" s="43" t="str">
        <f ca="1"/>
        <v xml:space="preserve">00 00 00 00 00 00 00 00 00 00 00 00 00 00 00 00 </v>
      </c>
      <c r="D43" s="51"/>
      <c r="E43" s="51"/>
      <c r="F43" s="51"/>
      <c r="G43" s="51"/>
      <c r="H43" s="51"/>
      <c r="I43" s="51"/>
      <c r="J43" s="51"/>
      <c r="K43" s="51"/>
      <c r="L43" s="51"/>
      <c r="M43" s="51"/>
      <c r="N43" s="55"/>
      <c r="O43" s="55"/>
      <c r="P43" s="55"/>
      <c r="Q43" s="55"/>
      <c r="R43" s="55"/>
      <c r="S43" s="55"/>
      <c r="T43" s="55"/>
      <c r="U43" s="55"/>
      <c r="V43" s="55"/>
      <c r="W43" s="55"/>
      <c r="X43" s="55"/>
      <c r="Y43" s="55"/>
      <c r="Z43" s="55"/>
      <c r="AA43" s="55"/>
      <c r="AB43" s="55"/>
      <c r="AC43" s="56"/>
      <c r="AD43" s="14">
        <v>0</v>
      </c>
      <c r="AE43" s="14" t="s">
        <v>154</v>
      </c>
      <c r="AF43" s="14"/>
      <c r="AG43" s="14"/>
      <c r="AH43" s="14"/>
      <c r="AI43" s="15"/>
      <c r="AK43">
        <f ca="1">(V38-1)*AK42</f>
        <v>0</v>
      </c>
      <c r="AL43" s="8" t="s">
        <v>155</v>
      </c>
    </row>
    <row r="44" spans="1:50" x14ac:dyDescent="0.25">
      <c r="A44">
        <f t="shared" si="27"/>
        <v>15</v>
      </c>
      <c r="B44" s="50" t="str">
        <f t="shared" si="28"/>
        <v>[eax+F0]</v>
      </c>
      <c r="C44" s="43" t="str">
        <f ca="1"/>
        <v xml:space="preserve">00 00 00 00 65 0c e7 ae 00 00 00 00 ff ff ff ff </v>
      </c>
      <c r="D44" s="51"/>
      <c r="E44" s="51"/>
      <c r="F44" s="51"/>
      <c r="G44" s="51"/>
      <c r="H44" s="51"/>
      <c r="I44" s="51"/>
      <c r="J44" s="69" t="s">
        <v>85</v>
      </c>
      <c r="K44" s="68" t="str">
        <f ca="1">VLOOKUP(Z44,$AD$105:$AE$110,2)</f>
        <v>N/A</v>
      </c>
      <c r="L44" s="51"/>
      <c r="M44" s="51"/>
      <c r="N44" s="55"/>
      <c r="O44" s="55"/>
      <c r="P44" s="55"/>
      <c r="Q44" s="55"/>
      <c r="R44" s="55"/>
      <c r="S44" s="55"/>
      <c r="T44" s="55"/>
      <c r="U44" s="55"/>
      <c r="V44" s="55"/>
      <c r="W44" s="55"/>
      <c r="X44" s="55"/>
      <c r="Y44" s="55"/>
      <c r="Z44" s="55">
        <f ca="1">_xlfn.NUMBERVALUE(HEX2DEC(MID($C44,Z$27,2)))</f>
        <v>255</v>
      </c>
      <c r="AA44" s="55"/>
      <c r="AB44" s="55"/>
      <c r="AC44" s="56"/>
      <c r="AD44" s="22">
        <f>AD43+1</f>
        <v>1</v>
      </c>
      <c r="AE44" s="22" t="s">
        <v>158</v>
      </c>
      <c r="AF44" s="22"/>
      <c r="AG44" s="22"/>
      <c r="AH44" s="22"/>
      <c r="AI44" s="23"/>
      <c r="AK44">
        <f>10*16+12</f>
        <v>172</v>
      </c>
      <c r="AL44" s="8" t="s">
        <v>159</v>
      </c>
    </row>
    <row r="45" spans="1:50" x14ac:dyDescent="0.25">
      <c r="A45">
        <f t="shared" si="27"/>
        <v>16</v>
      </c>
      <c r="B45" s="50" t="str">
        <f t="shared" si="28"/>
        <v>[eax+100]</v>
      </c>
      <c r="C45" s="43" t="str">
        <f ca="1"/>
        <v xml:space="preserve">ff ff ff ff 04 00 00 00 00 00 00 00 ff ff ff ff </v>
      </c>
      <c r="D45" s="51"/>
      <c r="E45" s="51"/>
      <c r="F45" s="51"/>
      <c r="G45" s="51"/>
      <c r="H45" s="51"/>
      <c r="I45" s="51"/>
      <c r="J45" s="51" t="s">
        <v>162</v>
      </c>
      <c r="K45" s="68" t="str">
        <f ca="1">VLOOKUP(M45,$AD$113:$AE$135,2,FALSE)</f>
        <v>N/A</v>
      </c>
      <c r="L45" s="51"/>
      <c r="M45" s="54">
        <f ca="1">HEX2DEC(CONCATENATE(X45,W45,V45))</f>
        <v>0</v>
      </c>
      <c r="N45" s="55"/>
      <c r="O45" s="55"/>
      <c r="P45" s="55"/>
      <c r="Q45" s="55"/>
      <c r="R45" s="55"/>
      <c r="S45" s="55"/>
      <c r="T45" s="55"/>
      <c r="U45" s="55"/>
      <c r="V45" s="55" t="str">
        <f ca="1">MID($C45,V$27,2)</f>
        <v>00</v>
      </c>
      <c r="W45" s="55" t="str">
        <f ca="1">MID($C45,W$27,2)</f>
        <v>00</v>
      </c>
      <c r="X45" s="55" t="str">
        <f ca="1">MID($C45,X$27,2)</f>
        <v>00</v>
      </c>
      <c r="Y45" s="55"/>
      <c r="Z45" s="55"/>
      <c r="AA45" s="55"/>
      <c r="AB45" s="55"/>
      <c r="AC45" s="56"/>
      <c r="AD45" s="22">
        <f t="shared" ref="AD45:AD70" si="31">AD44+1</f>
        <v>2</v>
      </c>
      <c r="AE45" s="22" t="s">
        <v>163</v>
      </c>
      <c r="AF45" s="22"/>
      <c r="AG45" s="22"/>
      <c r="AH45" s="22"/>
      <c r="AI45" s="23"/>
      <c r="AK45">
        <f ca="1">AK43+AK44</f>
        <v>172</v>
      </c>
      <c r="AL45" s="8" t="s">
        <v>164</v>
      </c>
    </row>
    <row r="46" spans="1:50" x14ac:dyDescent="0.25">
      <c r="A46">
        <f t="shared" si="27"/>
        <v>17</v>
      </c>
      <c r="B46" s="50" t="str">
        <f t="shared" si="28"/>
        <v>[eax+110]</v>
      </c>
      <c r="C46" s="43" t="str">
        <f ca="1"/>
        <v xml:space="preserve">00 00 00 00 00 00 00 00 00 00 00 00 19 00 00 00 </v>
      </c>
      <c r="D46" s="51"/>
      <c r="E46" s="51"/>
      <c r="F46" s="51"/>
      <c r="G46" s="51"/>
      <c r="H46" s="51"/>
      <c r="I46" s="51"/>
      <c r="J46" s="51" t="s">
        <v>167</v>
      </c>
      <c r="K46" s="51">
        <f ca="1">IF(AK47=0,0,AK32)</f>
        <v>0</v>
      </c>
      <c r="L46" s="68" t="str">
        <f ca="1">VLOOKUP(Z46,$AD$72:$AE$97,2)</f>
        <v>N/A</v>
      </c>
      <c r="M46" s="51"/>
      <c r="N46" s="51"/>
      <c r="O46" s="51"/>
      <c r="P46" s="51"/>
      <c r="Q46" s="51"/>
      <c r="R46" s="51"/>
      <c r="S46" s="51"/>
      <c r="T46" s="51"/>
      <c r="U46" s="51"/>
      <c r="V46" s="51"/>
      <c r="W46" s="51"/>
      <c r="X46" s="51"/>
      <c r="Y46" s="51"/>
      <c r="Z46" s="55">
        <f ca="1">_xlfn.NUMBERVALUE(HEX2DEC(MID($C46,Z$27,2)))</f>
        <v>25</v>
      </c>
      <c r="AA46" s="51"/>
      <c r="AB46" s="51"/>
      <c r="AC46" s="76"/>
      <c r="AD46" s="22">
        <f t="shared" si="31"/>
        <v>3</v>
      </c>
      <c r="AE46" s="22" t="s">
        <v>168</v>
      </c>
      <c r="AF46" s="22"/>
      <c r="AG46" s="22"/>
      <c r="AH46" s="22"/>
      <c r="AI46" s="23"/>
      <c r="AK46">
        <f ca="1">AK41+AK45</f>
        <v>252244252</v>
      </c>
      <c r="AL46" s="8" t="s">
        <v>115</v>
      </c>
      <c r="AS46" t="s">
        <v>116</v>
      </c>
      <c r="AT46" t="str">
        <f ca="1">DEC2HEX(AK46)</f>
        <v>F08F11C</v>
      </c>
    </row>
    <row r="47" spans="1:50" x14ac:dyDescent="0.25">
      <c r="A47">
        <f t="shared" si="27"/>
        <v>18</v>
      </c>
      <c r="B47" s="50" t="str">
        <f t="shared" si="28"/>
        <v>[eax+120]</v>
      </c>
      <c r="C47" s="43" t="str">
        <f ca="1"/>
        <v xml:space="preserve">4a 9f 91 2c 00 00 00 00 0c ec 91 2c 00 00 00 00 </v>
      </c>
      <c r="D47" s="51"/>
      <c r="E47" s="51"/>
      <c r="F47" s="51"/>
      <c r="G47" s="51"/>
      <c r="H47" s="51"/>
      <c r="I47" s="51"/>
      <c r="J47" s="66" t="s">
        <v>171</v>
      </c>
      <c r="K47" s="51"/>
      <c r="L47" s="51"/>
      <c r="M47" s="51"/>
      <c r="N47" s="55" t="str">
        <f ca="1">MID($C47,N$27,2)</f>
        <v>4a</v>
      </c>
      <c r="O47" s="55" t="str">
        <f ca="1">MID($C47,O$27,2)</f>
        <v>9f</v>
      </c>
      <c r="P47" s="55" t="str">
        <f ca="1">MID($C47,P$27,2)</f>
        <v>91</v>
      </c>
      <c r="Q47" s="55" t="str">
        <f ca="1">MID($C47,Q$27,2)</f>
        <v>2c</v>
      </c>
      <c r="R47" s="51"/>
      <c r="S47" s="51"/>
      <c r="T47" s="51"/>
      <c r="U47" s="51"/>
      <c r="V47" s="55" t="str">
        <f ca="1">MID($C47,V$27,2)</f>
        <v>0c</v>
      </c>
      <c r="W47" s="55" t="str">
        <f ca="1">MID($C47,W$27,2)</f>
        <v>ec</v>
      </c>
      <c r="X47" s="55" t="str">
        <f ca="1">MID($C47,X$27,2)</f>
        <v>91</v>
      </c>
      <c r="Y47" s="55" t="str">
        <f ca="1">MID($C47,Y$27,2)</f>
        <v>2c</v>
      </c>
      <c r="Z47" s="51"/>
      <c r="AA47" s="51"/>
      <c r="AB47" s="51"/>
      <c r="AC47" s="76"/>
      <c r="AD47" s="22">
        <f t="shared" si="31"/>
        <v>4</v>
      </c>
      <c r="AE47" s="22" t="s">
        <v>172</v>
      </c>
      <c r="AF47" s="22"/>
      <c r="AG47" s="22"/>
      <c r="AH47" s="22"/>
      <c r="AI47" s="23"/>
      <c r="AK47" s="62">
        <f ca="1">HEX2DEC(CONCATENATE(Q47,P47,O47,N47))</f>
        <v>747741002</v>
      </c>
      <c r="AL47" s="61" t="s">
        <v>173</v>
      </c>
      <c r="AV47" s="63">
        <f ca="1">HEX2DEC(CONCATENATE(Y47,X47,W47,V47))</f>
        <v>747760652</v>
      </c>
      <c r="AW47" s="63"/>
      <c r="AX47" s="63"/>
    </row>
    <row r="48" spans="1:50" x14ac:dyDescent="0.25">
      <c r="A48">
        <f t="shared" si="27"/>
        <v>19</v>
      </c>
      <c r="B48" s="50" t="str">
        <f t="shared" si="28"/>
        <v>[eax+130]</v>
      </c>
      <c r="C48" s="43" t="str">
        <f ca="1"/>
        <v xml:space="preserve">04 00 00 00 ff ff ff ff 00 00 00 00 00 00 00 00 </v>
      </c>
      <c r="D48" s="51"/>
      <c r="E48" s="51"/>
      <c r="F48" s="51"/>
      <c r="G48" s="51"/>
      <c r="H48" s="51"/>
      <c r="I48" s="51"/>
      <c r="J48" s="66" t="s">
        <v>176</v>
      </c>
      <c r="K48" s="51"/>
      <c r="L48" s="51"/>
      <c r="M48" s="51"/>
      <c r="N48" s="51"/>
      <c r="O48" s="51"/>
      <c r="P48" s="51"/>
      <c r="Q48" s="51"/>
      <c r="R48" s="51"/>
      <c r="S48" s="51"/>
      <c r="T48" s="51"/>
      <c r="U48" s="51"/>
      <c r="V48" s="51"/>
      <c r="W48" s="51"/>
      <c r="X48" s="51"/>
      <c r="Y48" s="51"/>
      <c r="Z48" s="51"/>
      <c r="AA48" s="51"/>
      <c r="AB48" s="51"/>
      <c r="AC48" s="76"/>
      <c r="AD48" s="22">
        <f t="shared" si="31"/>
        <v>5</v>
      </c>
      <c r="AE48" s="22" t="s">
        <v>177</v>
      </c>
      <c r="AF48" s="22"/>
      <c r="AG48" s="22"/>
      <c r="AH48" s="22"/>
      <c r="AI48" s="23"/>
      <c r="AK48">
        <f ca="1">_xlfn.BITXOR(AK39,I$28)</f>
        <v>252137756</v>
      </c>
      <c r="AL48" s="8" t="s">
        <v>110</v>
      </c>
      <c r="AP48" s="8" t="s">
        <v>104</v>
      </c>
      <c r="AS48" t="str">
        <f ca="1">DEC2HEX(AK48)</f>
        <v>F07511C</v>
      </c>
      <c r="AV48" s="72">
        <f ca="1">_xlfn.BITXOR(AV40,AV$28)</f>
        <v>1913188636</v>
      </c>
      <c r="AW48" s="49"/>
      <c r="AX48" s="49"/>
    </row>
    <row r="49" spans="1:53" x14ac:dyDescent="0.25">
      <c r="A49">
        <f t="shared" si="27"/>
        <v>20</v>
      </c>
      <c r="B49" s="50" t="str">
        <f t="shared" si="28"/>
        <v>[eax+140]</v>
      </c>
      <c r="C49" s="43" t="str">
        <f ca="1"/>
        <v xml:space="preserve">00 00 00 00 00 00 00 00 00 00 00 00 00 00 00 00 </v>
      </c>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76"/>
      <c r="AD49" s="22">
        <f t="shared" si="31"/>
        <v>6</v>
      </c>
      <c r="AE49" s="22" t="s">
        <v>180</v>
      </c>
      <c r="AF49" s="22"/>
      <c r="AG49" s="22"/>
      <c r="AH49" s="22"/>
      <c r="AI49" s="23"/>
      <c r="AK49">
        <f ca="1">_xlfn.BITXOR(AK48,AK46)</f>
        <v>1024000</v>
      </c>
      <c r="AL49" s="8" t="s">
        <v>103</v>
      </c>
      <c r="AP49" s="8" t="s">
        <v>104</v>
      </c>
      <c r="AS49" t="str">
        <f ca="1">DEC2HEX(AK49)</f>
        <v>FA000</v>
      </c>
      <c r="AV49" s="72">
        <f ca="1">_xlfn.BITXOR(AV48,AK46)</f>
        <v>2097152000</v>
      </c>
      <c r="AW49" s="49"/>
      <c r="AX49" s="49"/>
    </row>
    <row r="50" spans="1:53" x14ac:dyDescent="0.25">
      <c r="A50">
        <f t="shared" si="27"/>
        <v>21</v>
      </c>
      <c r="B50" s="50" t="str">
        <f t="shared" si="28"/>
        <v>[eax+150]</v>
      </c>
      <c r="C50" s="43" t="str">
        <f ca="1"/>
        <v xml:space="preserve">00 00 00 00 00 00 00 00 00 00 00 00 00 00 00 00 </v>
      </c>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76"/>
      <c r="AD50" s="22">
        <f t="shared" si="31"/>
        <v>7</v>
      </c>
      <c r="AE50" s="22" t="s">
        <v>183</v>
      </c>
      <c r="AF50" s="22"/>
      <c r="AG50" s="22"/>
      <c r="AH50" s="22"/>
      <c r="AI50" s="23"/>
      <c r="AK50" s="77">
        <f ca="1">_xlfn.BITRSHIFT(AK49,HEX2DEC("B"))</f>
        <v>500</v>
      </c>
      <c r="AL50" s="8" t="s">
        <v>99</v>
      </c>
      <c r="AS50" t="str">
        <f ca="1">DEC2HEX(AK50)</f>
        <v>1F4</v>
      </c>
      <c r="AV50" s="72">
        <f ca="1">_xlfn.BITRSHIFT(AV49,HEX2DEC("16"))</f>
        <v>500</v>
      </c>
      <c r="AW50" s="49"/>
      <c r="AX50" s="49"/>
    </row>
    <row r="51" spans="1:53" x14ac:dyDescent="0.25">
      <c r="A51">
        <f t="shared" si="27"/>
        <v>22</v>
      </c>
      <c r="B51" s="50" t="str">
        <f t="shared" si="28"/>
        <v>[eax+160]</v>
      </c>
      <c r="C51" s="43" t="str">
        <f ca="1"/>
        <v xml:space="preserve">00 00 00 00 00 00 00 00 d9 0c e7 ae 00 00 00 00 </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76"/>
      <c r="AD51" s="22">
        <f t="shared" si="31"/>
        <v>8</v>
      </c>
      <c r="AE51" s="22" t="s">
        <v>186</v>
      </c>
      <c r="AF51" s="22"/>
      <c r="AG51" s="22"/>
      <c r="AH51" s="22"/>
      <c r="AI51" s="23"/>
      <c r="AU51" s="78" t="s">
        <v>187</v>
      </c>
      <c r="AV51" s="72">
        <f ca="1">_xlfn.BITLSHIFT(_xlfn.BITXOR(AV49,_xlfn.BITLSHIFT(_xlfn.BITRSHIFT(AV49,AY51),AY51)),32-AY51)+_xlfn.BITRSHIFT(AV49,AY51)</f>
        <v>500</v>
      </c>
      <c r="AW51" s="49"/>
      <c r="AX51" s="49"/>
      <c r="AY51" s="79">
        <v>22</v>
      </c>
    </row>
    <row r="52" spans="1:53" x14ac:dyDescent="0.25">
      <c r="A52">
        <f t="shared" si="27"/>
        <v>23</v>
      </c>
      <c r="B52" s="50" t="str">
        <f t="shared" si="28"/>
        <v>[eax+170]</v>
      </c>
      <c r="C52" s="43" t="str">
        <f ca="1"/>
        <v xml:space="preserve">ff ff ff ff ff ff ff ff 04 00 00 00 00 00 00 00 </v>
      </c>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76"/>
      <c r="AD52" s="22">
        <f t="shared" si="31"/>
        <v>9</v>
      </c>
      <c r="AE52" s="22" t="s">
        <v>190</v>
      </c>
      <c r="AF52" s="22"/>
      <c r="AG52" s="22"/>
      <c r="AH52" s="22"/>
      <c r="AI52" s="23"/>
      <c r="AL52" s="8"/>
    </row>
    <row r="53" spans="1:53" x14ac:dyDescent="0.25">
      <c r="A53">
        <f t="shared" si="27"/>
        <v>24</v>
      </c>
      <c r="B53" s="50" t="str">
        <f t="shared" si="28"/>
        <v>[eax+180]</v>
      </c>
      <c r="C53" s="43" t="str">
        <f ca="1"/>
        <v xml:space="preserve">ff ff ff ff 00 00 00 00 00 00 00 00 00 00 00 00 </v>
      </c>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76"/>
      <c r="AD53" s="22">
        <f t="shared" si="31"/>
        <v>10</v>
      </c>
      <c r="AE53" s="22" t="s">
        <v>193</v>
      </c>
      <c r="AF53" s="22"/>
      <c r="AG53" s="22"/>
      <c r="AH53" s="22"/>
      <c r="AI53" s="23"/>
      <c r="AK53" s="80">
        <f ca="1">IF(Z46=25,_xlfn.BITXOR(AK47,AK35),-1)</f>
        <v>597257946</v>
      </c>
      <c r="AL53" s="81" t="s">
        <v>194</v>
      </c>
      <c r="AV53" s="82">
        <f ca="1">IF(Z46=25,_xlfn.BITXOR(AV47,AV35),-1)</f>
        <v>597237148</v>
      </c>
      <c r="AW53" s="49"/>
      <c r="AX53" s="49"/>
      <c r="AZ53" s="83"/>
      <c r="BA53" s="83"/>
    </row>
    <row r="54" spans="1:53" ht="15.75" thickBot="1" x14ac:dyDescent="0.3">
      <c r="A54">
        <f t="shared" si="27"/>
        <v>25</v>
      </c>
      <c r="B54" s="50" t="str">
        <f t="shared" si="28"/>
        <v>[eax+190]</v>
      </c>
      <c r="C54" s="44" t="str">
        <f ca="1"/>
        <v xml:space="preserve">00 80 fc 43 00 00 00 00         </v>
      </c>
      <c r="D54" s="84"/>
      <c r="E54" s="84"/>
      <c r="F54" s="84"/>
      <c r="G54" s="84"/>
      <c r="H54" s="84"/>
      <c r="I54" s="84"/>
      <c r="J54" s="85" t="str">
        <f ca="1">IF(_xlfn.NUMBERVALUE(R54)=0,"Free Trial", "")</f>
        <v>Free Trial</v>
      </c>
      <c r="K54" s="84"/>
      <c r="L54" s="86" t="s">
        <v>197</v>
      </c>
      <c r="M54" s="84">
        <f ca="1">IF(Q54="00",0,SIGN(55.5-CODE(LEFT(Q54,1)))*2^(MOD(CODE(LEFT(Q54,1))-IF(CODE(LEFT(Q54,1))&gt;57,55,48),8)*32+(CODE(RIGHT(Q54,1))-IF(CODE(RIGHT(Q54,1))&gt;57,55,48))*2+(CODE(LEFT(P54,1))&gt;55)-127)*(1+(CODE(RIGHT(N54,1))-IF(CODE(RIGHT(N54,1))&gt;57,55,48)+(CODE(LEFT(N54,1))-IF(CODE(LEFT(N54,1))&gt;57,55,48))*16+(CODE(RIGHT(O54,1))-IF(CODE(RIGHT(O54,1))&gt;57,55,48))*256+(CODE(LEFT(O54,1))-IF(CODE(LEFT(O54,1))&gt;57,55,48))*4096+(CODE(RIGHT(P54,1))-IF(CODE(RIGHT(P54,1))&gt;57,55,48))*65536+MOD(CODE(LEFT(P54,1))-IF(CODE(LEFT(P54,1))&gt;57,55,48),8)*1048576)/8388608))</f>
        <v>505</v>
      </c>
      <c r="N54" s="87" t="str">
        <f ca="1">UPPER(MID($C54,N$27,2))</f>
        <v>00</v>
      </c>
      <c r="O54" s="87" t="str">
        <f ca="1">UPPER(MID($C54,O$27,2))</f>
        <v>80</v>
      </c>
      <c r="P54" s="87" t="str">
        <f ca="1">UPPER(MID($C54,P$27,2))</f>
        <v>FC</v>
      </c>
      <c r="Q54" s="87" t="str">
        <f ca="1">UPPER(MID($C54,Q$27,2))</f>
        <v>43</v>
      </c>
      <c r="R54" s="87" t="str">
        <f ca="1">MID($C54,R$27,2)</f>
        <v>00</v>
      </c>
      <c r="S54" s="84"/>
      <c r="T54" s="84"/>
      <c r="U54" s="84"/>
      <c r="V54" s="84"/>
      <c r="W54" s="84"/>
      <c r="X54" s="84"/>
      <c r="Y54" s="84"/>
      <c r="Z54" s="84"/>
      <c r="AA54" s="84"/>
      <c r="AB54" s="84"/>
      <c r="AC54" s="88"/>
      <c r="AD54" s="22">
        <f t="shared" si="31"/>
        <v>11</v>
      </c>
      <c r="AE54" s="22" t="s">
        <v>198</v>
      </c>
      <c r="AF54" s="22"/>
      <c r="AG54" s="22"/>
      <c r="AH54" s="22"/>
      <c r="AI54" s="23"/>
      <c r="AK54" s="80"/>
      <c r="AL54" s="89" t="s">
        <v>199</v>
      </c>
    </row>
    <row r="55" spans="1:53" ht="15.75" thickBot="1" x14ac:dyDescent="0.3">
      <c r="AD55" s="21">
        <f t="shared" si="31"/>
        <v>12</v>
      </c>
      <c r="AE55" s="22" t="s">
        <v>202</v>
      </c>
      <c r="AF55" s="22"/>
      <c r="AG55" s="22"/>
      <c r="AH55" s="22"/>
      <c r="AI55" s="23"/>
    </row>
    <row r="56" spans="1:53" x14ac:dyDescent="0.25">
      <c r="B56" s="41">
        <f>B29+1</f>
        <v>7</v>
      </c>
      <c r="C56" s="42" t="str">
        <f t="array" aca="1" ref="C56:C81" ca="1">TRANSPOSE(INDIRECT(CONCATENATE("AD$",B56,":BC$",B56)))</f>
        <v xml:space="preserve">a8 96 64 02 ba 0b 00 00 50 f3 cc 0f d0 f3 cc 0f </v>
      </c>
      <c r="D56" s="45"/>
      <c r="E56" s="45"/>
      <c r="F56" s="45"/>
      <c r="G56" s="45"/>
      <c r="H56" s="45"/>
      <c r="I56" s="45"/>
      <c r="J56" s="45"/>
      <c r="K56" s="45" t="str">
        <f ca="1">CONCATENATE("CHALLENGE ",V65)</f>
        <v>CHALLENGE 2</v>
      </c>
      <c r="L56" s="45"/>
      <c r="M56" s="46" t="str">
        <f ca="1">UPPER(VLOOKUP(AK58,TRACKS!$BS$2:$BT$59,2,FALSE))</f>
        <v>ALPS REVERSE</v>
      </c>
      <c r="N56" s="47"/>
      <c r="O56" s="47"/>
      <c r="P56" s="47"/>
      <c r="Q56" s="47"/>
      <c r="R56" s="47"/>
      <c r="S56" s="47"/>
      <c r="T56" s="47"/>
      <c r="U56" s="47"/>
      <c r="V56" s="47"/>
      <c r="W56" s="47"/>
      <c r="X56" s="47"/>
      <c r="Y56" s="47"/>
      <c r="Z56" s="47" t="str">
        <f ca="1">MID($C56,Z$27,2)</f>
        <v>d0</v>
      </c>
      <c r="AA56" s="47" t="str">
        <f ca="1">MID($C56,AA$27,2)</f>
        <v>f3</v>
      </c>
      <c r="AB56" s="47" t="str">
        <f ca="1">MID($C56,AB$27,2)</f>
        <v>cc</v>
      </c>
      <c r="AC56" s="48" t="str">
        <f ca="1">MID($C56,AC$27,2)</f>
        <v>0f</v>
      </c>
      <c r="AD56" s="22">
        <f t="shared" si="31"/>
        <v>13</v>
      </c>
      <c r="AE56" s="90" t="s">
        <v>205</v>
      </c>
      <c r="AF56" s="22"/>
      <c r="AG56" s="22"/>
      <c r="AH56" s="22"/>
      <c r="AI56" s="23"/>
      <c r="AK56" t="str">
        <f ca="1">CONCATENATE(AC56,AB56,AA56,Z56)</f>
        <v>0fccf3d0</v>
      </c>
    </row>
    <row r="57" spans="1:53" x14ac:dyDescent="0.25">
      <c r="C57" s="43" t="str">
        <f ca="1"/>
        <v xml:space="preserve">00 00 00 00 07 00 00 00 01 00 00 00 00 00 00 00 </v>
      </c>
      <c r="D57" s="51"/>
      <c r="E57" s="51"/>
      <c r="F57" s="51"/>
      <c r="G57" s="51"/>
      <c r="H57" s="51"/>
      <c r="I57" s="51"/>
      <c r="J57" s="52" t="str">
        <f ca="1">VLOOKUP(N57,$AD$30:$AE$40,2)</f>
        <v>CLASSIC</v>
      </c>
      <c r="K57" s="53"/>
      <c r="L57" s="54">
        <f ca="1">HEX2DEC(CONCATENATE(X57,W57,V57))</f>
        <v>1</v>
      </c>
      <c r="M57" s="51" t="s">
        <v>89</v>
      </c>
      <c r="N57" s="55">
        <f ca="1">IF(LEFT(C57,2)="0A",10,_xlfn.NUMBERVALUE(LEFT(C57,2)))</f>
        <v>0</v>
      </c>
      <c r="O57" s="55"/>
      <c r="P57" s="55"/>
      <c r="Q57" s="55"/>
      <c r="R57" s="55"/>
      <c r="S57" s="55"/>
      <c r="T57" s="55"/>
      <c r="U57" s="55"/>
      <c r="V57" s="55" t="str">
        <f ca="1">MID($C57,V$27,2)</f>
        <v>01</v>
      </c>
      <c r="W57" s="55" t="str">
        <f ca="1">MID($C57,W$27,2)</f>
        <v>00</v>
      </c>
      <c r="X57" s="55" t="str">
        <f ca="1">MID($C57,X$27,2)</f>
        <v>00</v>
      </c>
      <c r="Y57" s="55"/>
      <c r="Z57" s="55"/>
      <c r="AA57" s="55"/>
      <c r="AB57" s="55"/>
      <c r="AC57" s="56"/>
      <c r="AD57" s="22">
        <f t="shared" si="31"/>
        <v>14</v>
      </c>
      <c r="AE57" s="22" t="s">
        <v>208</v>
      </c>
      <c r="AF57" s="22"/>
      <c r="AG57" s="22"/>
      <c r="AH57" s="22"/>
      <c r="AI57" s="23"/>
      <c r="AK57">
        <f ca="1">HEX2DEC(AK56)+HEX2DEC("20")</f>
        <v>265090032</v>
      </c>
    </row>
    <row r="58" spans="1:53" x14ac:dyDescent="0.25">
      <c r="C58" s="43" t="str">
        <f ca="1"/>
        <v xml:space="preserve">00 00 00 00 00 00 00 00 00 00 00 00 08 00 00 00 </v>
      </c>
      <c r="D58" s="51"/>
      <c r="E58" s="51"/>
      <c r="F58" s="51"/>
      <c r="G58" s="51"/>
      <c r="H58" s="51"/>
      <c r="I58" s="51"/>
      <c r="K58" s="51"/>
      <c r="L58" s="54">
        <f ca="1">Z58</f>
        <v>8</v>
      </c>
      <c r="M58" s="51" t="s">
        <v>93</v>
      </c>
      <c r="N58" s="55"/>
      <c r="O58" s="55"/>
      <c r="P58" s="55"/>
      <c r="Q58" s="55"/>
      <c r="R58" s="55"/>
      <c r="S58" s="55"/>
      <c r="T58" s="55"/>
      <c r="U58" s="55"/>
      <c r="V58" s="55"/>
      <c r="W58" s="55"/>
      <c r="X58" s="55"/>
      <c r="Y58" s="55"/>
      <c r="Z58" s="55">
        <f ca="1">_xlfn.NUMBERVALUE(MID($C58,Z$27,2))</f>
        <v>8</v>
      </c>
      <c r="AA58" s="55"/>
      <c r="AB58" s="55"/>
      <c r="AC58" s="56"/>
      <c r="AD58" s="22">
        <f t="shared" si="31"/>
        <v>15</v>
      </c>
      <c r="AE58" s="22" t="s">
        <v>209</v>
      </c>
      <c r="AF58" s="22"/>
      <c r="AG58" s="22"/>
      <c r="AH58" s="22"/>
      <c r="AI58" s="23"/>
      <c r="AK58" t="str">
        <f ca="1">VLOOKUP(AK57,TRACKS!$BP$2:$BQ$715,AK$27,FALSE)</f>
        <v>EventDef_Alp_Reverse</v>
      </c>
      <c r="AV58" s="57">
        <f ca="1">_xlfn.BITLSHIFT(_xlfn.BITXOR(AV60,_xlfn.BITLSHIFT(_xlfn.BITRSHIFT(AV60,AY58),AY58)),32-AY58)+_xlfn.BITRSHIFT(AV60,AY58)</f>
        <v>0</v>
      </c>
      <c r="AW58" s="57"/>
      <c r="AX58" s="57"/>
      <c r="AY58" s="58">
        <v>22</v>
      </c>
    </row>
    <row r="59" spans="1:53" x14ac:dyDescent="0.25">
      <c r="C59" s="43" t="str">
        <f ca="1"/>
        <v xml:space="preserve">00 00 00 01 00 00 00 00 00 80 05 44 00 80 05 44 </v>
      </c>
      <c r="D59" s="51"/>
      <c r="E59" s="51"/>
      <c r="F59" s="51"/>
      <c r="G59" s="51"/>
      <c r="H59" s="51"/>
      <c r="I59" s="51"/>
      <c r="J59" s="51" t="str">
        <f ca="1">IF(_xlfn.NUMBERVALUE(Q59)=0,"","TRAFFIC")</f>
        <v>TRAFFIC</v>
      </c>
      <c r="K59" s="51"/>
      <c r="L59" s="59" t="s">
        <v>97</v>
      </c>
      <c r="M59" s="51">
        <f ca="1">VLOOKUP(Y59&amp;X59&amp;W59&amp;V59,Floats!$A$2:$B$1353,2,FALSE)</f>
        <v>534</v>
      </c>
      <c r="N59" s="55"/>
      <c r="O59" s="55"/>
      <c r="P59" s="55"/>
      <c r="Q59" s="55" t="str">
        <f ca="1">MID($C59,Q$27,2)</f>
        <v>01</v>
      </c>
      <c r="R59" s="55"/>
      <c r="S59" s="55"/>
      <c r="T59" s="55"/>
      <c r="U59" s="55"/>
      <c r="V59" s="55" t="str">
        <f ca="1">MID($C59,V$27,2)</f>
        <v>00</v>
      </c>
      <c r="W59" s="55" t="str">
        <f ca="1">MID($C59,W$27,2)</f>
        <v>80</v>
      </c>
      <c r="X59" s="55" t="str">
        <f ca="1">MID($C59,X$27,2)</f>
        <v>05</v>
      </c>
      <c r="Y59" s="55" t="str">
        <f ca="1">MID($C59,Y$27,2)</f>
        <v>44</v>
      </c>
      <c r="Z59" s="55"/>
      <c r="AA59" s="55"/>
      <c r="AB59" s="55"/>
      <c r="AC59" s="56"/>
      <c r="AD59" s="22">
        <f t="shared" si="31"/>
        <v>16</v>
      </c>
      <c r="AE59" s="22" t="s">
        <v>210</v>
      </c>
      <c r="AF59" s="22"/>
      <c r="AG59" s="22"/>
      <c r="AH59" s="22"/>
      <c r="AI59" s="23"/>
      <c r="AK59" s="60">
        <f ca="1">_xlfn.BITRSHIFT(AK60,HEX2DEC("B"))</f>
        <v>0</v>
      </c>
      <c r="AL59" s="61" t="s">
        <v>99</v>
      </c>
      <c r="AM59" s="62"/>
      <c r="AN59" s="62"/>
      <c r="AO59" s="62"/>
      <c r="AP59" s="62"/>
      <c r="AQ59" s="62"/>
      <c r="AR59" s="62"/>
      <c r="AS59" s="62" t="str">
        <f ca="1">DEC2HEX(AK59)</f>
        <v>0</v>
      </c>
      <c r="AV59" s="63">
        <f ca="1">AV58</f>
        <v>0</v>
      </c>
      <c r="AW59" s="63"/>
      <c r="AX59" s="63"/>
      <c r="AZ59" s="35"/>
    </row>
    <row r="60" spans="1:53" x14ac:dyDescent="0.25">
      <c r="C60" s="43" t="str">
        <f ca="1"/>
        <v xml:space="preserve">02 00 00 00 00 00 00 00 00 00 00 00 00 00 00 00 </v>
      </c>
      <c r="D60" s="51"/>
      <c r="E60" s="51"/>
      <c r="F60" s="51"/>
      <c r="G60" s="51"/>
      <c r="H60" s="51"/>
      <c r="I60" s="51"/>
      <c r="J60" s="51"/>
      <c r="K60" s="51"/>
      <c r="L60" s="51"/>
      <c r="M60" s="51"/>
      <c r="N60" s="55"/>
      <c r="O60" s="55"/>
      <c r="P60" s="55"/>
      <c r="Q60" s="55"/>
      <c r="R60" s="55"/>
      <c r="S60" s="55"/>
      <c r="T60" s="55"/>
      <c r="U60" s="55"/>
      <c r="V60" s="55"/>
      <c r="W60" s="55"/>
      <c r="X60" s="55"/>
      <c r="Y60" s="55"/>
      <c r="Z60" s="55"/>
      <c r="AA60" s="55"/>
      <c r="AB60" s="55"/>
      <c r="AC60" s="56"/>
      <c r="AD60" s="22">
        <f t="shared" si="31"/>
        <v>17</v>
      </c>
      <c r="AE60" s="22" t="s">
        <v>211</v>
      </c>
      <c r="AF60" s="22"/>
      <c r="AG60" s="22"/>
      <c r="AH60" s="22"/>
      <c r="AI60" s="23"/>
      <c r="AK60" s="62">
        <f ca="1">_xlfn.BITXOR(AK61,AK62)</f>
        <v>0</v>
      </c>
      <c r="AL60" s="61" t="s">
        <v>103</v>
      </c>
      <c r="AM60" s="62"/>
      <c r="AN60" s="62"/>
      <c r="AO60" s="62"/>
      <c r="AP60" s="61" t="s">
        <v>104</v>
      </c>
      <c r="AQ60" s="62"/>
      <c r="AR60" s="62"/>
      <c r="AS60" s="62" t="str">
        <f ca="1">DEC2HEX(AK60)</f>
        <v>0</v>
      </c>
      <c r="AV60" s="63">
        <f ca="1">_xlfn.BITXOR(AV61,AV62)</f>
        <v>0</v>
      </c>
      <c r="AW60" s="63"/>
      <c r="AX60" s="63"/>
      <c r="AZ60" s="35"/>
    </row>
    <row r="61" spans="1:53" x14ac:dyDescent="0.25">
      <c r="C61" s="43" t="str">
        <f ca="1"/>
        <v xml:space="preserve">00 00 00 00 00 00 00 00 00 00 00 00 00 00 00 00 </v>
      </c>
      <c r="D61" s="51"/>
      <c r="E61" s="51"/>
      <c r="F61" s="51"/>
      <c r="G61" s="51"/>
      <c r="H61" s="51"/>
      <c r="I61" s="51"/>
      <c r="J61" s="64" t="s">
        <v>107</v>
      </c>
      <c r="K61" s="64">
        <f ca="1">HEX2DEC(CONCATENATE(AB65,AA65,Z65))</f>
        <v>250</v>
      </c>
      <c r="L61" s="64" t="s">
        <v>108</v>
      </c>
      <c r="M61" s="51"/>
      <c r="N61" s="55"/>
      <c r="O61" s="55"/>
      <c r="P61" s="55"/>
      <c r="Q61" s="55"/>
      <c r="R61" s="55"/>
      <c r="S61" s="55"/>
      <c r="T61" s="55"/>
      <c r="U61" s="55"/>
      <c r="V61" s="55"/>
      <c r="W61" s="55"/>
      <c r="X61" s="55"/>
      <c r="Y61" s="55"/>
      <c r="Z61" s="55"/>
      <c r="AA61" s="55"/>
      <c r="AB61" s="55"/>
      <c r="AC61" s="56"/>
      <c r="AD61" s="22">
        <f t="shared" si="31"/>
        <v>18</v>
      </c>
      <c r="AE61" s="22" t="s">
        <v>212</v>
      </c>
      <c r="AF61" s="22"/>
      <c r="AG61" s="22"/>
      <c r="AH61" s="22"/>
      <c r="AI61" s="23"/>
      <c r="AK61" s="62">
        <f ca="1">_xlfn.BITXOR(AK74,I$28)</f>
        <v>252244776</v>
      </c>
      <c r="AL61" s="61" t="s">
        <v>110</v>
      </c>
      <c r="AM61" s="62"/>
      <c r="AN61" s="62"/>
      <c r="AO61" s="62"/>
      <c r="AP61" s="61" t="s">
        <v>104</v>
      </c>
      <c r="AQ61" s="62"/>
      <c r="AR61" s="62"/>
      <c r="AS61" s="62" t="str">
        <f ca="1">DEC2HEX(AK61)</f>
        <v>F08F328</v>
      </c>
      <c r="AV61" s="63">
        <f ca="1">_xlfn.BITXOR(AV74,AV$28)</f>
        <v>252244776</v>
      </c>
      <c r="AW61" s="63"/>
      <c r="AX61" s="63"/>
      <c r="AZ61" s="35"/>
    </row>
    <row r="62" spans="1:53" x14ac:dyDescent="0.25">
      <c r="C62" s="43" t="str">
        <f ca="1"/>
        <v xml:space="preserve">00 00 80 3f 00 00 00 00 04 00 00 00 68 21 67 25 </v>
      </c>
      <c r="D62" s="51"/>
      <c r="E62" s="51"/>
      <c r="F62" s="51"/>
      <c r="G62" s="51"/>
      <c r="H62" s="51"/>
      <c r="I62" s="51"/>
      <c r="J62" s="64" t="s">
        <v>113</v>
      </c>
      <c r="K62" s="64">
        <f ca="1">HEX2DEC(CONCATENATE(P66,O66,N66))</f>
        <v>165</v>
      </c>
      <c r="L62" s="64" t="s">
        <v>108</v>
      </c>
      <c r="M62" s="51"/>
      <c r="N62" s="55"/>
      <c r="O62" s="55"/>
      <c r="P62" s="55"/>
      <c r="Q62" s="55"/>
      <c r="R62" s="55"/>
      <c r="S62" s="55"/>
      <c r="T62" s="55"/>
      <c r="U62" s="55"/>
      <c r="V62" s="55"/>
      <c r="W62" s="55"/>
      <c r="X62" s="55"/>
      <c r="Y62" s="55"/>
      <c r="Z62" s="55"/>
      <c r="AA62" s="55"/>
      <c r="AB62" s="55"/>
      <c r="AC62" s="56"/>
      <c r="AD62" s="22">
        <f t="shared" si="31"/>
        <v>19</v>
      </c>
      <c r="AE62" s="22" t="s">
        <v>213</v>
      </c>
      <c r="AF62" s="22"/>
      <c r="AG62" s="22"/>
      <c r="AH62" s="22"/>
      <c r="AI62" s="23"/>
      <c r="AK62" s="62">
        <f ca="1">AK68+AK63</f>
        <v>252244776</v>
      </c>
      <c r="AL62" s="61" t="s">
        <v>115</v>
      </c>
      <c r="AM62" s="62"/>
      <c r="AN62" s="62"/>
      <c r="AO62" s="62"/>
      <c r="AP62" s="62"/>
      <c r="AQ62" s="62"/>
      <c r="AR62" s="62"/>
      <c r="AS62" s="62" t="s">
        <v>116</v>
      </c>
      <c r="AV62" s="63">
        <f ca="1">AK62</f>
        <v>252244776</v>
      </c>
      <c r="AW62" s="63"/>
      <c r="AX62" s="63"/>
      <c r="AZ62" s="35"/>
    </row>
    <row r="63" spans="1:53" x14ac:dyDescent="0.25">
      <c r="C63" s="43" t="str">
        <f ca="1"/>
        <v xml:space="preserve">74 21 67 25 74 21 67 25 00 00 00 00 00 00 00 00 </v>
      </c>
      <c r="D63" s="51"/>
      <c r="E63" s="51"/>
      <c r="F63" s="51"/>
      <c r="G63" s="51"/>
      <c r="H63" s="51"/>
      <c r="I63" s="51"/>
      <c r="J63" s="64" t="s">
        <v>119</v>
      </c>
      <c r="K63" s="64">
        <f ca="1">HEX2DEC(CONCATENATE(T66,S66,R66))</f>
        <v>85</v>
      </c>
      <c r="L63" s="64" t="s">
        <v>108</v>
      </c>
      <c r="M63" s="51"/>
      <c r="N63" s="55"/>
      <c r="O63" s="55"/>
      <c r="P63" s="55"/>
      <c r="Q63" s="55"/>
      <c r="R63" s="55"/>
      <c r="S63" s="55"/>
      <c r="T63" s="55"/>
      <c r="U63" s="55"/>
      <c r="V63" s="55"/>
      <c r="W63" s="55"/>
      <c r="X63" s="55"/>
      <c r="Y63" s="55"/>
      <c r="Z63" s="55"/>
      <c r="AA63" s="55"/>
      <c r="AB63" s="55"/>
      <c r="AC63" s="56"/>
      <c r="AD63" s="22">
        <f t="shared" si="31"/>
        <v>20</v>
      </c>
      <c r="AE63" s="22" t="s">
        <v>215</v>
      </c>
      <c r="AF63" s="22"/>
      <c r="AG63" s="22"/>
      <c r="AH63" s="22"/>
      <c r="AI63" s="23"/>
      <c r="AK63" s="62">
        <f ca="1">AK70+AK64</f>
        <v>696</v>
      </c>
      <c r="AL63" s="61" t="s">
        <v>121</v>
      </c>
      <c r="AV63" s="65"/>
      <c r="AW63" s="49"/>
      <c r="AX63" s="49"/>
      <c r="AZ63" s="35"/>
    </row>
    <row r="64" spans="1:53" x14ac:dyDescent="0.25">
      <c r="C64" s="43" t="str">
        <f ca="1"/>
        <v xml:space="preserve">90 8e 21 1a 00 00 00 00 00 00 00 00 01 01 00 00 </v>
      </c>
      <c r="D64" s="51"/>
      <c r="E64" s="51"/>
      <c r="F64" s="51"/>
      <c r="G64" s="51"/>
      <c r="H64" s="51"/>
      <c r="I64" s="51"/>
      <c r="J64" s="55"/>
      <c r="K64" s="55"/>
      <c r="L64" s="55"/>
      <c r="M64" s="51"/>
      <c r="N64" s="55"/>
      <c r="O64" s="55"/>
      <c r="P64" s="55"/>
      <c r="Q64" s="55"/>
      <c r="R64" s="55"/>
      <c r="S64" s="55"/>
      <c r="T64" s="55"/>
      <c r="U64" s="55"/>
      <c r="V64" s="55"/>
      <c r="W64" s="55"/>
      <c r="X64" s="55"/>
      <c r="Y64" s="55"/>
      <c r="Z64" s="55"/>
      <c r="AA64" s="55"/>
      <c r="AB64" s="55"/>
      <c r="AC64" s="56"/>
      <c r="AD64" s="22">
        <f t="shared" si="31"/>
        <v>21</v>
      </c>
      <c r="AE64" s="22" t="s">
        <v>216</v>
      </c>
      <c r="AF64" s="22"/>
      <c r="AG64" s="22"/>
      <c r="AH64" s="22"/>
      <c r="AI64" s="23"/>
      <c r="AK64" s="62">
        <f>18*16</f>
        <v>288</v>
      </c>
      <c r="AL64" s="61" t="s">
        <v>126</v>
      </c>
      <c r="AV64" s="65"/>
      <c r="AW64" s="49"/>
      <c r="AX64" s="49"/>
      <c r="AZ64" s="35"/>
    </row>
    <row r="65" spans="3:52" x14ac:dyDescent="0.25">
      <c r="C65" s="43" t="str">
        <f ca="1"/>
        <v xml:space="preserve">d0 a7 a2 0d b9 0b 00 00 02 00 00 00 fa 00 00 00 </v>
      </c>
      <c r="D65" s="51"/>
      <c r="E65" s="51"/>
      <c r="F65" s="51"/>
      <c r="G65" s="51"/>
      <c r="H65" s="51"/>
      <c r="I65" s="51"/>
      <c r="J65" s="51"/>
      <c r="K65" s="51"/>
      <c r="L65" s="51"/>
      <c r="M65" s="51"/>
      <c r="N65" s="55"/>
      <c r="O65" s="55"/>
      <c r="P65" s="55"/>
      <c r="Q65" s="55"/>
      <c r="R65" s="55"/>
      <c r="S65" s="55"/>
      <c r="T65" s="55"/>
      <c r="U65" s="55"/>
      <c r="V65" s="55">
        <f ca="1">_xlfn.NUMBERVALUE(HEX2DEC(MID($C65,V$27,2)))</f>
        <v>2</v>
      </c>
      <c r="W65" s="55"/>
      <c r="X65" s="55"/>
      <c r="Y65" s="55"/>
      <c r="Z65" s="55" t="str">
        <f t="shared" ref="Z65:AB66" ca="1" si="32">MID($C65,Z$27,2)</f>
        <v>fa</v>
      </c>
      <c r="AA65" s="55" t="str">
        <f t="shared" ca="1" si="32"/>
        <v>00</v>
      </c>
      <c r="AB65" s="55" t="str">
        <f t="shared" ca="1" si="32"/>
        <v>00</v>
      </c>
      <c r="AC65" s="56"/>
      <c r="AD65" s="22">
        <f t="shared" si="31"/>
        <v>22</v>
      </c>
      <c r="AE65" s="22" t="s">
        <v>217</v>
      </c>
      <c r="AF65" s="22"/>
      <c r="AG65" s="22"/>
      <c r="AH65" s="22"/>
      <c r="AI65" s="23"/>
      <c r="AK65" t="s">
        <v>131</v>
      </c>
      <c r="AZ65" s="35"/>
    </row>
    <row r="66" spans="3:52" x14ac:dyDescent="0.25">
      <c r="C66" s="43" t="str">
        <f ca="1"/>
        <v xml:space="preserve">a5 00 00 00 55 00 00 00 00 00 00 00 6e 3c 9e 2c </v>
      </c>
      <c r="D66" s="51"/>
      <c r="E66" s="51"/>
      <c r="F66" s="51"/>
      <c r="G66" s="51"/>
      <c r="H66" s="51"/>
      <c r="I66" s="51"/>
      <c r="J66" s="51" t="s">
        <v>134</v>
      </c>
      <c r="K66" s="51">
        <f ca="1">IF(AK66=0,0,AK77)</f>
        <v>500</v>
      </c>
      <c r="L66" s="68" t="str">
        <f ca="1">VLOOKUP(V66,$AD$72:$AE$97,2)</f>
        <v>Credit</v>
      </c>
      <c r="M66" s="66"/>
      <c r="N66" s="55" t="str">
        <f ca="1">MID($C66,N$27,2)</f>
        <v>a5</v>
      </c>
      <c r="O66" s="55" t="str">
        <f ca="1">MID($C66,O$27,2)</f>
        <v>00</v>
      </c>
      <c r="P66" s="55" t="str">
        <f ca="1">MID($C66,P$27,2)</f>
        <v>00</v>
      </c>
      <c r="Q66" s="55"/>
      <c r="R66" s="55" t="str">
        <f t="shared" ref="R66:T67" ca="1" si="33">MID($C66,R$27,2)</f>
        <v>55</v>
      </c>
      <c r="S66" s="55" t="str">
        <f t="shared" ca="1" si="33"/>
        <v>00</v>
      </c>
      <c r="T66" s="55" t="str">
        <f t="shared" ca="1" si="33"/>
        <v>00</v>
      </c>
      <c r="U66" s="55"/>
      <c r="V66" s="55">
        <f ca="1">_xlfn.NUMBERVALUE(HEX2DEC(MID($C66,V$27,2)))</f>
        <v>0</v>
      </c>
      <c r="W66" s="55"/>
      <c r="X66" s="55"/>
      <c r="Y66" s="55"/>
      <c r="Z66" s="55" t="str">
        <f t="shared" ca="1" si="32"/>
        <v>6e</v>
      </c>
      <c r="AA66" s="55" t="str">
        <f t="shared" ca="1" si="32"/>
        <v>3c</v>
      </c>
      <c r="AB66" s="55" t="str">
        <f t="shared" ca="1" si="32"/>
        <v>9e</v>
      </c>
      <c r="AC66" s="56" t="str">
        <f ca="1">MID($C66,AC$27,2)</f>
        <v>2c</v>
      </c>
      <c r="AD66" s="22">
        <f t="shared" si="31"/>
        <v>23</v>
      </c>
      <c r="AE66" s="22" t="s">
        <v>218</v>
      </c>
      <c r="AF66" s="22"/>
      <c r="AG66" s="22"/>
      <c r="AH66" s="22"/>
      <c r="AI66" s="23"/>
      <c r="AK66">
        <f ca="1">HEX2DEC(CONCATENATE(AC66,AB66,AA66,Z66))</f>
        <v>748567662</v>
      </c>
      <c r="AL66" t="str">
        <f ca="1">DEC2HEX(AK66)</f>
        <v>2C9E3C6E</v>
      </c>
      <c r="AO66" s="8" t="s">
        <v>137</v>
      </c>
      <c r="AS66" t="s">
        <v>138</v>
      </c>
      <c r="AZ66" s="35"/>
    </row>
    <row r="67" spans="3:52" x14ac:dyDescent="0.25">
      <c r="C67" s="43" t="str">
        <f ca="1"/>
        <v xml:space="preserve">00 00 00 00 28 ef 91 51 00 00 00 00 04 00 00 00 </v>
      </c>
      <c r="D67" s="51"/>
      <c r="E67" s="51"/>
      <c r="F67" s="51"/>
      <c r="G67" s="51"/>
      <c r="H67" s="51"/>
      <c r="I67" s="51"/>
      <c r="J67" s="69" t="s">
        <v>141</v>
      </c>
      <c r="K67" s="68" t="str">
        <f ca="1">VLOOKUP(Z67,$AD$99:$AE$103,2)</f>
        <v>N/A</v>
      </c>
      <c r="L67" s="73"/>
      <c r="M67" s="51"/>
      <c r="N67" s="55"/>
      <c r="O67" s="55"/>
      <c r="P67" s="55"/>
      <c r="Q67" s="55"/>
      <c r="R67" s="55" t="str">
        <f t="shared" ca="1" si="33"/>
        <v>28</v>
      </c>
      <c r="S67" s="55" t="str">
        <f t="shared" ca="1" si="33"/>
        <v>ef</v>
      </c>
      <c r="T67" s="55" t="str">
        <f t="shared" ca="1" si="33"/>
        <v>91</v>
      </c>
      <c r="U67" s="55" t="str">
        <f ca="1">MID($C67,U$27,2)</f>
        <v>51</v>
      </c>
      <c r="V67" s="55"/>
      <c r="W67" s="55"/>
      <c r="X67" s="55"/>
      <c r="Y67" s="55"/>
      <c r="Z67" s="55">
        <f ca="1">_xlfn.NUMBERVALUE(HEX2DEC(MID($C67,Z$27,2)))</f>
        <v>4</v>
      </c>
      <c r="AA67" s="55"/>
      <c r="AB67" s="55"/>
      <c r="AC67" s="56"/>
      <c r="AD67" s="22">
        <f t="shared" si="31"/>
        <v>24</v>
      </c>
      <c r="AE67" s="22" t="s">
        <v>219</v>
      </c>
      <c r="AF67" s="22"/>
      <c r="AG67" s="22"/>
      <c r="AH67" s="22"/>
      <c r="AI67" s="23"/>
      <c r="AV67" s="72">
        <f ca="1">HEX2DEC(CONCATENATE(U67,T67,S67,R67))</f>
        <v>1368518440</v>
      </c>
      <c r="AW67" s="49"/>
      <c r="AX67" s="49"/>
      <c r="AZ67" s="35"/>
    </row>
    <row r="68" spans="3:52" x14ac:dyDescent="0.25">
      <c r="C68" s="43" t="str">
        <f ca="1"/>
        <v xml:space="preserve">ff ff ff ff 00 00 00 00 00 00 00 00 00 00 00 00 </v>
      </c>
      <c r="D68" s="51"/>
      <c r="E68" s="51"/>
      <c r="F68" s="51"/>
      <c r="G68" s="51"/>
      <c r="H68" s="51"/>
      <c r="I68" s="51"/>
      <c r="J68" s="51"/>
      <c r="K68" s="51"/>
      <c r="L68" s="73"/>
      <c r="M68" s="51"/>
      <c r="N68" s="55"/>
      <c r="O68" s="55"/>
      <c r="P68" s="55"/>
      <c r="Q68" s="55"/>
      <c r="R68" s="55"/>
      <c r="S68" s="55"/>
      <c r="T68" s="55"/>
      <c r="U68" s="55"/>
      <c r="V68" s="55"/>
      <c r="W68" s="55"/>
      <c r="X68" s="55"/>
      <c r="Y68" s="55"/>
      <c r="Z68" s="55"/>
      <c r="AA68" s="55"/>
      <c r="AB68" s="55"/>
      <c r="AC68" s="56"/>
      <c r="AD68" s="22">
        <f t="shared" si="31"/>
        <v>25</v>
      </c>
      <c r="AE68" s="22" t="s">
        <v>220</v>
      </c>
      <c r="AF68" s="22"/>
      <c r="AG68" s="22"/>
      <c r="AH68" s="22"/>
      <c r="AI68" s="23"/>
      <c r="AK68">
        <f ca="1">AK$3</f>
        <v>252244080</v>
      </c>
      <c r="AL68" s="8" t="s">
        <v>146</v>
      </c>
      <c r="AZ68" s="35"/>
    </row>
    <row r="69" spans="3:52" x14ac:dyDescent="0.25">
      <c r="C69" s="43" t="str">
        <f ca="1"/>
        <v xml:space="preserve">00 00 00 00 00 00 00 00 00 00 00 00 00 00 00 00 </v>
      </c>
      <c r="D69" s="51"/>
      <c r="E69" s="51"/>
      <c r="F69" s="51"/>
      <c r="G69" s="51"/>
      <c r="H69" s="51"/>
      <c r="I69" s="51"/>
      <c r="J69" s="51"/>
      <c r="K69" s="51"/>
      <c r="L69" s="51"/>
      <c r="M69" s="51"/>
      <c r="N69" s="55"/>
      <c r="O69" s="55"/>
      <c r="P69" s="55"/>
      <c r="Q69" s="55"/>
      <c r="R69" s="55"/>
      <c r="S69" s="55"/>
      <c r="T69" s="55"/>
      <c r="U69" s="55"/>
      <c r="V69" s="55"/>
      <c r="W69" s="55"/>
      <c r="X69" s="55"/>
      <c r="Y69" s="55"/>
      <c r="Z69" s="55"/>
      <c r="AA69" s="55"/>
      <c r="AB69" s="55"/>
      <c r="AC69" s="56"/>
      <c r="AD69" s="22">
        <f t="shared" si="31"/>
        <v>26</v>
      </c>
      <c r="AE69" s="22" t="s">
        <v>221</v>
      </c>
      <c r="AF69" s="22"/>
      <c r="AG69" s="22"/>
      <c r="AH69" s="22"/>
      <c r="AI69" s="23"/>
      <c r="AK69">
        <f>25.5*16</f>
        <v>408</v>
      </c>
      <c r="AL69" s="8" t="s">
        <v>151</v>
      </c>
      <c r="AZ69" s="35"/>
    </row>
    <row r="70" spans="3:52" x14ac:dyDescent="0.25">
      <c r="C70" s="43" t="str">
        <f ca="1"/>
        <v xml:space="preserve">00 00 00 00 00 00 00 00 00 00 00 00 00 00 00 00 </v>
      </c>
      <c r="D70" s="51"/>
      <c r="E70" s="51"/>
      <c r="F70" s="51"/>
      <c r="G70" s="51"/>
      <c r="H70" s="51"/>
      <c r="I70" s="51"/>
      <c r="J70" s="51"/>
      <c r="K70" s="51"/>
      <c r="L70" s="51"/>
      <c r="M70" s="51"/>
      <c r="N70" s="55"/>
      <c r="O70" s="55"/>
      <c r="P70" s="55"/>
      <c r="Q70" s="55"/>
      <c r="R70" s="55"/>
      <c r="S70" s="55"/>
      <c r="T70" s="55"/>
      <c r="U70" s="55"/>
      <c r="V70" s="55"/>
      <c r="W70" s="55"/>
      <c r="X70" s="55"/>
      <c r="Y70" s="55"/>
      <c r="Z70" s="55"/>
      <c r="AA70" s="55"/>
      <c r="AB70" s="55"/>
      <c r="AC70" s="56"/>
      <c r="AD70" s="70">
        <f t="shared" si="31"/>
        <v>27</v>
      </c>
      <c r="AE70" s="70" t="s">
        <v>222</v>
      </c>
      <c r="AF70" s="70"/>
      <c r="AG70" s="70"/>
      <c r="AH70" s="70"/>
      <c r="AI70" s="71"/>
      <c r="AK70">
        <f ca="1">(V65-1)*AK69</f>
        <v>408</v>
      </c>
      <c r="AL70" s="8" t="s">
        <v>155</v>
      </c>
      <c r="AZ70" s="35"/>
    </row>
    <row r="71" spans="3:52" x14ac:dyDescent="0.25">
      <c r="C71" s="43" t="str">
        <f ca="1"/>
        <v xml:space="preserve">00 00 00 00 fd 0f e7 ae 00 00 00 00 ff ff ff ff </v>
      </c>
      <c r="D71" s="51"/>
      <c r="E71" s="51"/>
      <c r="F71" s="51"/>
      <c r="G71" s="51"/>
      <c r="H71" s="51"/>
      <c r="I71" s="51"/>
      <c r="J71" s="69" t="s">
        <v>85</v>
      </c>
      <c r="K71" s="68" t="str">
        <f ca="1">VLOOKUP(Z71,$AD$105:$AE$110,2)</f>
        <v>N/A</v>
      </c>
      <c r="L71" s="51"/>
      <c r="M71" s="51"/>
      <c r="N71" s="55"/>
      <c r="O71" s="55"/>
      <c r="P71" s="55"/>
      <c r="Q71" s="55"/>
      <c r="R71" s="55"/>
      <c r="S71" s="55"/>
      <c r="T71" s="55"/>
      <c r="U71" s="55"/>
      <c r="V71" s="55"/>
      <c r="W71" s="55"/>
      <c r="X71" s="55"/>
      <c r="Y71" s="55"/>
      <c r="Z71" s="55">
        <f ca="1">_xlfn.NUMBERVALUE(HEX2DEC(MID($C71,Z$27,2)))</f>
        <v>255</v>
      </c>
      <c r="AA71" s="55"/>
      <c r="AB71" s="55"/>
      <c r="AC71" s="56"/>
      <c r="AK71">
        <f>10*16+12</f>
        <v>172</v>
      </c>
      <c r="AL71" s="8" t="s">
        <v>159</v>
      </c>
      <c r="AZ71" s="35"/>
    </row>
    <row r="72" spans="3:52" x14ac:dyDescent="0.25">
      <c r="C72" s="43" t="str">
        <f ca="1"/>
        <v xml:space="preserve">ff ff ff ff 04 00 00 00 00 00 00 00 ff ff ff ff </v>
      </c>
      <c r="D72" s="51"/>
      <c r="E72" s="51"/>
      <c r="F72" s="51"/>
      <c r="G72" s="51"/>
      <c r="H72" s="51"/>
      <c r="I72" s="51"/>
      <c r="J72" s="51" t="s">
        <v>162</v>
      </c>
      <c r="K72" s="68" t="str">
        <f ca="1">VLOOKUP(M72,$AD$113:$AE$135,2,FALSE)</f>
        <v>N/A</v>
      </c>
      <c r="L72" s="51"/>
      <c r="M72" s="54">
        <f ca="1">HEX2DEC(CONCATENATE(X72,W72,V72))</f>
        <v>0</v>
      </c>
      <c r="N72" s="55"/>
      <c r="O72" s="55"/>
      <c r="P72" s="55"/>
      <c r="Q72" s="55"/>
      <c r="R72" s="55"/>
      <c r="S72" s="55"/>
      <c r="T72" s="55"/>
      <c r="U72" s="55"/>
      <c r="V72" s="55" t="str">
        <f ca="1">MID($C72,V$27,2)</f>
        <v>00</v>
      </c>
      <c r="W72" s="55" t="str">
        <f ca="1">MID($C72,W$27,2)</f>
        <v>00</v>
      </c>
      <c r="X72" s="55" t="str">
        <f ca="1">MID($C72,X$27,2)</f>
        <v>00</v>
      </c>
      <c r="Y72" s="55"/>
      <c r="Z72" s="55"/>
      <c r="AA72" s="55"/>
      <c r="AB72" s="55"/>
      <c r="AC72" s="56"/>
      <c r="AD72" s="14">
        <v>0</v>
      </c>
      <c r="AE72" s="14" t="s">
        <v>88</v>
      </c>
      <c r="AF72" s="14"/>
      <c r="AG72" s="15"/>
      <c r="AK72">
        <f ca="1">AK70+AK71</f>
        <v>580</v>
      </c>
      <c r="AL72" s="8" t="s">
        <v>164</v>
      </c>
      <c r="AZ72" s="35"/>
    </row>
    <row r="73" spans="3:52" x14ac:dyDescent="0.25">
      <c r="C73" s="43" t="str">
        <f ca="1"/>
        <v xml:space="preserve">00 00 00 00 00 00 00 00 00 00 00 00 19 00 00 00 </v>
      </c>
      <c r="D73" s="51"/>
      <c r="E73" s="51"/>
      <c r="F73" s="51"/>
      <c r="G73" s="51"/>
      <c r="H73" s="51"/>
      <c r="I73" s="51"/>
      <c r="J73" s="51" t="s">
        <v>167</v>
      </c>
      <c r="K73" s="51">
        <f ca="1">IF(AK74=0,0,AK59)</f>
        <v>0</v>
      </c>
      <c r="L73" s="68" t="str">
        <f ca="1">VLOOKUP(Z73,$AD$72:$AE$97,2)</f>
        <v>N/A</v>
      </c>
      <c r="M73" s="51"/>
      <c r="N73" s="51"/>
      <c r="O73" s="51"/>
      <c r="P73" s="51"/>
      <c r="Q73" s="51"/>
      <c r="R73" s="51"/>
      <c r="S73" s="51"/>
      <c r="T73" s="51"/>
      <c r="U73" s="51"/>
      <c r="V73" s="51"/>
      <c r="W73" s="51"/>
      <c r="X73" s="51"/>
      <c r="Y73" s="51"/>
      <c r="Z73" s="55">
        <f ca="1">_xlfn.NUMBERVALUE(HEX2DEC(MID($C73,Z$27,2)))</f>
        <v>25</v>
      </c>
      <c r="AA73" s="51"/>
      <c r="AB73" s="51"/>
      <c r="AC73" s="76"/>
      <c r="AD73" s="22">
        <f>AD72+1</f>
        <v>1</v>
      </c>
      <c r="AE73" s="22" t="s">
        <v>80</v>
      </c>
      <c r="AF73" s="22"/>
      <c r="AG73" s="23"/>
      <c r="AK73">
        <f ca="1">AK68+AK72</f>
        <v>252244660</v>
      </c>
      <c r="AL73" s="8" t="s">
        <v>115</v>
      </c>
      <c r="AS73" t="s">
        <v>116</v>
      </c>
      <c r="AT73" t="str">
        <f ca="1">DEC2HEX(AK73)</f>
        <v>F08F2B4</v>
      </c>
      <c r="AZ73" s="35"/>
    </row>
    <row r="74" spans="3:52" x14ac:dyDescent="0.25">
      <c r="C74" s="43" t="str">
        <f ca="1"/>
        <v xml:space="preserve">f2 9d 91 2c 00 00 00 00 b4 ee 91 2c 00 00 00 00 </v>
      </c>
      <c r="D74" s="51"/>
      <c r="E74" s="51"/>
      <c r="F74" s="51"/>
      <c r="G74" s="51"/>
      <c r="H74" s="51"/>
      <c r="I74" s="51"/>
      <c r="J74" s="51"/>
      <c r="K74" s="51"/>
      <c r="L74" s="51"/>
      <c r="M74" s="51"/>
      <c r="N74" s="55" t="str">
        <f ca="1">MID($C74,N$27,2)</f>
        <v>f2</v>
      </c>
      <c r="O74" s="55" t="str">
        <f ca="1">MID($C74,O$27,2)</f>
        <v>9d</v>
      </c>
      <c r="P74" s="55" t="str">
        <f ca="1">MID($C74,P$27,2)</f>
        <v>91</v>
      </c>
      <c r="Q74" s="55" t="str">
        <f ca="1">MID($C74,Q$27,2)</f>
        <v>2c</v>
      </c>
      <c r="R74" s="51"/>
      <c r="S74" s="51"/>
      <c r="T74" s="51"/>
      <c r="U74" s="51"/>
      <c r="V74" s="55" t="str">
        <f ca="1">MID($C74,V$27,2)</f>
        <v>b4</v>
      </c>
      <c r="W74" s="55" t="str">
        <f ca="1">MID($C74,W$27,2)</f>
        <v>ee</v>
      </c>
      <c r="X74" s="55" t="str">
        <f ca="1">MID($C74,X$27,2)</f>
        <v>91</v>
      </c>
      <c r="Y74" s="55" t="str">
        <f ca="1">MID($C74,Y$27,2)</f>
        <v>2c</v>
      </c>
      <c r="Z74" s="51"/>
      <c r="AA74" s="51"/>
      <c r="AB74" s="51"/>
      <c r="AC74" s="76"/>
      <c r="AD74" s="22">
        <f t="shared" ref="AD74:AD97" si="34">AD73+1</f>
        <v>2</v>
      </c>
      <c r="AE74" s="22"/>
      <c r="AF74" s="22"/>
      <c r="AG74" s="23"/>
      <c r="AK74" s="62">
        <f ca="1">HEX2DEC(CONCATENATE(Q74,P74,O74,N74))</f>
        <v>747740658</v>
      </c>
      <c r="AL74" s="61" t="s">
        <v>173</v>
      </c>
      <c r="AV74" s="63">
        <f ca="1">HEX2DEC(CONCATENATE(Y74,X74,W74,V74))</f>
        <v>747761332</v>
      </c>
      <c r="AW74" s="63"/>
      <c r="AX74" s="63"/>
      <c r="AZ74" s="35"/>
    </row>
    <row r="75" spans="3:52" x14ac:dyDescent="0.25">
      <c r="C75" s="43" t="str">
        <f ca="1"/>
        <v xml:space="preserve">04 00 00 00 ff ff ff ff 00 00 00 00 00 00 00 00 </v>
      </c>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76"/>
      <c r="AD75" s="22">
        <f t="shared" si="34"/>
        <v>3</v>
      </c>
      <c r="AE75" s="22" t="s">
        <v>85</v>
      </c>
      <c r="AF75" s="22"/>
      <c r="AG75" s="23"/>
      <c r="AK75">
        <f ca="1">_xlfn.BITXOR(AK66,I$28)</f>
        <v>252138164</v>
      </c>
      <c r="AL75" s="8" t="s">
        <v>110</v>
      </c>
      <c r="AP75" s="8" t="s">
        <v>104</v>
      </c>
      <c r="AS75" t="str">
        <f ca="1">DEC2HEX(AK75)</f>
        <v>F0752B4</v>
      </c>
      <c r="AV75" s="72">
        <f ca="1">_xlfn.BITXOR(AV67,AV$28)</f>
        <v>1913189044</v>
      </c>
      <c r="AW75" s="49"/>
      <c r="AX75" s="49"/>
      <c r="AZ75" s="35"/>
    </row>
    <row r="76" spans="3:52" x14ac:dyDescent="0.25">
      <c r="C76" s="43" t="str">
        <f ca="1"/>
        <v xml:space="preserve">00 00 00 00 00 00 00 00 00 00 00 00 00 00 00 00 </v>
      </c>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76"/>
      <c r="AD76" s="22">
        <f t="shared" si="34"/>
        <v>4</v>
      </c>
      <c r="AE76" s="22" t="s">
        <v>72</v>
      </c>
      <c r="AF76" s="22"/>
      <c r="AG76" s="23"/>
      <c r="AK76">
        <f ca="1">_xlfn.BITXOR(AK75,AK73)</f>
        <v>1024000</v>
      </c>
      <c r="AL76" s="8" t="s">
        <v>103</v>
      </c>
      <c r="AP76" s="8" t="s">
        <v>104</v>
      </c>
      <c r="AS76" t="str">
        <f ca="1">DEC2HEX(AK76)</f>
        <v>FA000</v>
      </c>
      <c r="AV76" s="72">
        <f ca="1">_xlfn.BITXOR(AV75,AK73)</f>
        <v>2097152000</v>
      </c>
      <c r="AW76" s="49"/>
      <c r="AX76" s="49"/>
      <c r="AZ76" s="35"/>
    </row>
    <row r="77" spans="3:52" x14ac:dyDescent="0.25">
      <c r="C77" s="43" t="str">
        <f ca="1"/>
        <v xml:space="preserve">00 00 00 00 00 00 00 00 00 00 00 00 00 00 00 00 </v>
      </c>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76"/>
      <c r="AD77" s="22">
        <f t="shared" si="34"/>
        <v>5</v>
      </c>
      <c r="AE77" s="22" t="s">
        <v>75</v>
      </c>
      <c r="AF77" s="22"/>
      <c r="AG77" s="23"/>
      <c r="AK77" s="77">
        <f ca="1">_xlfn.BITRSHIFT(AK76,HEX2DEC("B"))</f>
        <v>500</v>
      </c>
      <c r="AL77" s="8" t="s">
        <v>99</v>
      </c>
      <c r="AS77" t="str">
        <f ca="1">DEC2HEX(AK77)</f>
        <v>1F4</v>
      </c>
      <c r="AV77" s="72">
        <f ca="1">_xlfn.BITRSHIFT(AV76,HEX2DEC("16"))</f>
        <v>500</v>
      </c>
      <c r="AW77" s="49"/>
      <c r="AX77" s="49"/>
      <c r="AZ77" s="35"/>
    </row>
    <row r="78" spans="3:52" x14ac:dyDescent="0.25">
      <c r="C78" s="43" t="str">
        <f ca="1"/>
        <v xml:space="preserve">00 00 00 00 00 00 00 00 71 0e e7 ae 00 00 00 00 </v>
      </c>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76"/>
      <c r="AD78" s="22">
        <f t="shared" si="34"/>
        <v>6</v>
      </c>
      <c r="AE78" s="22"/>
      <c r="AF78" s="22"/>
      <c r="AG78" s="23"/>
      <c r="AL78" s="8"/>
      <c r="AV78" s="97"/>
      <c r="AY78" s="79">
        <v>22</v>
      </c>
      <c r="AZ78" s="35"/>
    </row>
    <row r="79" spans="3:52" x14ac:dyDescent="0.25">
      <c r="C79" s="43" t="str">
        <f ca="1"/>
        <v xml:space="preserve">ff ff ff ff ff ff ff ff 04 00 00 00 00 00 00 00 </v>
      </c>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76"/>
      <c r="AD79" s="22">
        <f t="shared" si="34"/>
        <v>7</v>
      </c>
      <c r="AE79" s="22" t="s">
        <v>223</v>
      </c>
      <c r="AF79" s="22"/>
      <c r="AG79" s="23"/>
      <c r="AV79" s="72"/>
      <c r="AW79" s="49"/>
      <c r="AX79" s="49"/>
      <c r="AZ79" s="35"/>
    </row>
    <row r="80" spans="3:52" x14ac:dyDescent="0.25">
      <c r="C80" s="43" t="str">
        <f ca="1"/>
        <v xml:space="preserve">ff ff ff ff 00 00 00 00 00 00 00 00 00 00 00 00 </v>
      </c>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76"/>
      <c r="AD80" s="22">
        <f t="shared" si="34"/>
        <v>8</v>
      </c>
      <c r="AE80" s="22" t="s">
        <v>224</v>
      </c>
      <c r="AF80" s="22"/>
      <c r="AG80" s="23"/>
      <c r="AK80" s="80">
        <f ca="1">IF(Z73=25,_xlfn.BITXOR(AK74,AK62),-1)</f>
        <v>597257946</v>
      </c>
      <c r="AL80" s="81" t="s">
        <v>194</v>
      </c>
      <c r="AV80" s="72">
        <f ca="1">_xlfn.BITLSHIFT(_xlfn.BITXOR(AV76,_xlfn.BITLSHIFT(_xlfn.BITRSHIFT(AV76,AY78),AY78)),32-AY78)+_xlfn.BITRSHIFT(AV76,AY78)</f>
        <v>500</v>
      </c>
      <c r="AW80" s="49"/>
      <c r="AX80" s="49"/>
      <c r="AZ80" s="35"/>
    </row>
    <row r="81" spans="2:52" ht="15.75" thickBot="1" x14ac:dyDescent="0.3">
      <c r="C81" s="44" t="str">
        <f ca="1"/>
        <v xml:space="preserve">00 00 03 44 00 00 00 00         </v>
      </c>
      <c r="D81" s="84"/>
      <c r="E81" s="84"/>
      <c r="F81" s="84"/>
      <c r="G81" s="84"/>
      <c r="H81" s="84"/>
      <c r="I81" s="84"/>
      <c r="J81" s="85" t="str">
        <f ca="1">IF(_xlfn.NUMBERVALUE(R81)=0,"Free Trial", "")</f>
        <v>Free Trial</v>
      </c>
      <c r="K81" s="84"/>
      <c r="L81" s="86" t="s">
        <v>197</v>
      </c>
      <c r="M81" s="84">
        <f ca="1">IF(Q81="00",0,SIGN(55.5-CODE(LEFT(Q81,1)))*2^(MOD(CODE(LEFT(Q81,1))-IF(CODE(LEFT(Q81,1))&gt;57,55,48),8)*32+(CODE(RIGHT(Q81,1))-IF(CODE(RIGHT(Q81,1))&gt;57,55,48))*2+(CODE(LEFT(P81,1))&gt;55)-127)*(1+(CODE(RIGHT(N81,1))-IF(CODE(RIGHT(N81,1))&gt;57,55,48)+(CODE(LEFT(N81,1))-IF(CODE(LEFT(N81,1))&gt;57,55,48))*16+(CODE(RIGHT(O81,1))-IF(CODE(RIGHT(O81,1))&gt;57,55,48))*256+(CODE(LEFT(O81,1))-IF(CODE(LEFT(O81,1))&gt;57,55,48))*4096+(CODE(RIGHT(P81,1))-IF(CODE(RIGHT(P81,1))&gt;57,55,48))*65536+MOD(CODE(LEFT(P81,1))-IF(CODE(LEFT(P81,1))&gt;57,55,48),8)*1048576)/8388608))</f>
        <v>524</v>
      </c>
      <c r="N81" s="87" t="str">
        <f ca="1">UPPER(MID($C81,N$27,2))</f>
        <v>00</v>
      </c>
      <c r="O81" s="87" t="str">
        <f ca="1">UPPER(MID($C81,O$27,2))</f>
        <v>00</v>
      </c>
      <c r="P81" s="87" t="str">
        <f ca="1">UPPER(MID($C81,P$27,2))</f>
        <v>03</v>
      </c>
      <c r="Q81" s="87" t="str">
        <f ca="1">UPPER(MID($C81,Q$27,2))</f>
        <v>44</v>
      </c>
      <c r="R81" s="87" t="str">
        <f ca="1">MID($C81,R$27,2)</f>
        <v>00</v>
      </c>
      <c r="S81" s="84"/>
      <c r="T81" s="84"/>
      <c r="U81" s="84"/>
      <c r="V81" s="84"/>
      <c r="W81" s="84"/>
      <c r="X81" s="84"/>
      <c r="Y81" s="84"/>
      <c r="Z81" s="84"/>
      <c r="AA81" s="84"/>
      <c r="AB81" s="84"/>
      <c r="AC81" s="88"/>
      <c r="AD81" s="22">
        <f t="shared" si="34"/>
        <v>9</v>
      </c>
      <c r="AE81" s="22" t="s">
        <v>69</v>
      </c>
      <c r="AF81" s="22"/>
      <c r="AG81" s="23"/>
      <c r="AK81" s="80"/>
      <c r="AL81" s="89" t="s">
        <v>199</v>
      </c>
      <c r="AZ81" s="35"/>
    </row>
    <row r="82" spans="2:52" ht="15.75" thickBot="1" x14ac:dyDescent="0.3">
      <c r="C82" s="98"/>
      <c r="D82" s="51"/>
      <c r="E82" s="51"/>
      <c r="F82" s="51"/>
      <c r="G82" s="51"/>
      <c r="H82" s="51"/>
      <c r="I82" s="51"/>
      <c r="J82" s="51"/>
      <c r="K82" s="51"/>
      <c r="L82" s="51"/>
      <c r="M82" s="51"/>
      <c r="N82" s="55"/>
      <c r="O82" s="55"/>
      <c r="P82" s="55"/>
      <c r="Q82" s="55"/>
      <c r="R82" s="55"/>
      <c r="S82" s="55"/>
      <c r="T82" s="55"/>
      <c r="U82" s="55"/>
      <c r="V82" s="55"/>
      <c r="W82" s="55"/>
      <c r="X82" s="55"/>
      <c r="Y82" s="55"/>
      <c r="Z82" s="55"/>
      <c r="AA82" s="55"/>
      <c r="AB82" s="55"/>
      <c r="AC82" s="55"/>
      <c r="AD82" s="21">
        <f t="shared" si="34"/>
        <v>10</v>
      </c>
      <c r="AE82" s="22"/>
      <c r="AF82" s="22"/>
      <c r="AG82" s="23"/>
      <c r="AZ82" s="35"/>
    </row>
    <row r="83" spans="2:52" x14ac:dyDescent="0.25">
      <c r="B83" s="41">
        <f>B56+1</f>
        <v>8</v>
      </c>
      <c r="C83" s="42" t="str">
        <f t="array" aca="1" ref="C83:C108" ca="1">TRANSPOSE(INDIRECT(CONCATENATE("AD$",B83,":BC$",B83)))</f>
        <v xml:space="preserve">a8 96 64 02 bb 0b 00 00 50 f7 cc 0f 90 f7 cc 0f </v>
      </c>
      <c r="D83" s="45"/>
      <c r="E83" s="45"/>
      <c r="F83" s="45"/>
      <c r="G83" s="45"/>
      <c r="H83" s="45"/>
      <c r="I83" s="45"/>
      <c r="J83" s="45"/>
      <c r="K83" s="45" t="str">
        <f ca="1">CONCATENATE("CHALLENGE ",V92)</f>
        <v>CHALLENGE 3</v>
      </c>
      <c r="L83" s="45"/>
      <c r="M83" s="46" t="str">
        <f ca="1">UPPER(VLOOKUP(AK85,TRACKS!$BS$2:$BT$59,2,FALSE))</f>
        <v>BARCELONA</v>
      </c>
      <c r="N83" s="47"/>
      <c r="O83" s="47"/>
      <c r="P83" s="47"/>
      <c r="Q83" s="47"/>
      <c r="R83" s="47"/>
      <c r="S83" s="47"/>
      <c r="T83" s="47"/>
      <c r="U83" s="47"/>
      <c r="V83" s="47"/>
      <c r="W83" s="47"/>
      <c r="X83" s="47"/>
      <c r="Y83" s="47"/>
      <c r="Z83" s="47" t="str">
        <f ca="1">MID($C83,Z$27,2)</f>
        <v>90</v>
      </c>
      <c r="AA83" s="47" t="str">
        <f ca="1">MID($C83,AA$27,2)</f>
        <v>f7</v>
      </c>
      <c r="AB83" s="47" t="str">
        <f ca="1">MID($C83,AB$27,2)</f>
        <v>cc</v>
      </c>
      <c r="AC83" s="48" t="str">
        <f ca="1">MID($C83,AC$27,2)</f>
        <v>0f</v>
      </c>
      <c r="AD83" s="22">
        <f t="shared" si="34"/>
        <v>11</v>
      </c>
      <c r="AE83" s="22"/>
      <c r="AF83" s="22"/>
      <c r="AG83" s="23"/>
      <c r="AK83" t="str">
        <f ca="1">CONCATENATE(AC83,AB83,AA83,Z83)</f>
        <v>0fccf790</v>
      </c>
    </row>
    <row r="84" spans="2:52" x14ac:dyDescent="0.25">
      <c r="C84" s="43" t="str">
        <f ca="1"/>
        <v xml:space="preserve">07 00 00 00 07 00 00 00 01 00 00 00 00 00 00 00 </v>
      </c>
      <c r="D84" s="51"/>
      <c r="E84" s="51"/>
      <c r="F84" s="51"/>
      <c r="G84" s="51"/>
      <c r="H84" s="51"/>
      <c r="I84" s="51"/>
      <c r="J84" s="52" t="str">
        <f ca="1">VLOOKUP(N84,$AD$30:$AE$40,2)</f>
        <v>UNPLUGGED</v>
      </c>
      <c r="K84" s="53"/>
      <c r="L84" s="54">
        <f ca="1">HEX2DEC(CONCATENATE(X84,W84,V84))</f>
        <v>1</v>
      </c>
      <c r="M84" s="51" t="s">
        <v>89</v>
      </c>
      <c r="N84" s="55">
        <f ca="1">IF(LEFT(C84,2)="0A",10,_xlfn.NUMBERVALUE(LEFT(C84,2)))</f>
        <v>7</v>
      </c>
      <c r="O84" s="55"/>
      <c r="P84" s="55"/>
      <c r="Q84" s="55"/>
      <c r="R84" s="55"/>
      <c r="S84" s="55"/>
      <c r="T84" s="55"/>
      <c r="U84" s="55"/>
      <c r="V84" s="55" t="str">
        <f ca="1">MID($C84,V$27,2)</f>
        <v>01</v>
      </c>
      <c r="W84" s="55" t="str">
        <f ca="1">MID($C84,W$27,2)</f>
        <v>00</v>
      </c>
      <c r="X84" s="55" t="str">
        <f ca="1">MID($C84,X$27,2)</f>
        <v>00</v>
      </c>
      <c r="Y84" s="55"/>
      <c r="Z84" s="55"/>
      <c r="AA84" s="55"/>
      <c r="AB84" s="55"/>
      <c r="AC84" s="56"/>
      <c r="AD84" s="22">
        <f t="shared" si="34"/>
        <v>12</v>
      </c>
      <c r="AE84" s="22"/>
      <c r="AF84" s="22"/>
      <c r="AG84" s="23"/>
      <c r="AK84">
        <f ca="1">HEX2DEC(AK83)+HEX2DEC("20")</f>
        <v>265090992</v>
      </c>
    </row>
    <row r="85" spans="2:52" x14ac:dyDescent="0.25">
      <c r="C85" s="43" t="str">
        <f ca="1"/>
        <v xml:space="preserve">00 00 00 00 00 00 00 00 00 00 00 00 08 00 00 00 </v>
      </c>
      <c r="D85" s="51"/>
      <c r="E85" s="51"/>
      <c r="F85" s="51"/>
      <c r="G85" s="51"/>
      <c r="H85" s="51"/>
      <c r="I85" s="51"/>
      <c r="K85" s="51"/>
      <c r="L85" s="54">
        <f ca="1">Z85</f>
        <v>8</v>
      </c>
      <c r="M85" s="51" t="s">
        <v>93</v>
      </c>
      <c r="N85" s="55"/>
      <c r="O85" s="55"/>
      <c r="P85" s="55"/>
      <c r="Q85" s="55"/>
      <c r="R85" s="55"/>
      <c r="S85" s="55"/>
      <c r="T85" s="55"/>
      <c r="U85" s="55"/>
      <c r="V85" s="55"/>
      <c r="W85" s="55"/>
      <c r="X85" s="55"/>
      <c r="Y85" s="55"/>
      <c r="Z85" s="55">
        <f ca="1">_xlfn.NUMBERVALUE(MID($C85,Z$27,2))</f>
        <v>8</v>
      </c>
      <c r="AA85" s="55"/>
      <c r="AB85" s="55"/>
      <c r="AC85" s="56"/>
      <c r="AD85" s="22">
        <f t="shared" si="34"/>
        <v>13</v>
      </c>
      <c r="AE85" s="22" t="s">
        <v>225</v>
      </c>
      <c r="AF85" s="22"/>
      <c r="AG85" s="23"/>
      <c r="AK85" t="str">
        <f ca="1">VLOOKUP(AK84,TRACKS!$BP$2:$BQ$715,AK$27,FALSE)</f>
        <v>EventDef_Bcn</v>
      </c>
      <c r="AV85" s="57">
        <f ca="1">_xlfn.BITLSHIFT(_xlfn.BITXOR(AV87,_xlfn.BITLSHIFT(_xlfn.BITRSHIFT(AV87,AY85),AY85)),32-AY85)+_xlfn.BITRSHIFT(AV87,AY85)</f>
        <v>0</v>
      </c>
      <c r="AW85" s="57"/>
      <c r="AX85" s="57"/>
      <c r="AY85" s="58">
        <v>22</v>
      </c>
    </row>
    <row r="86" spans="2:52" x14ac:dyDescent="0.25">
      <c r="C86" s="43" t="str">
        <f ca="1"/>
        <v xml:space="preserve">00 00 00 01 00 00 00 00 00 80 0a 44 00 80 0a 44 </v>
      </c>
      <c r="D86" s="51"/>
      <c r="E86" s="51"/>
      <c r="F86" s="51"/>
      <c r="G86" s="51"/>
      <c r="H86" s="51"/>
      <c r="I86" s="51"/>
      <c r="J86" s="51" t="str">
        <f ca="1">IF(_xlfn.NUMBERVALUE(Q86)=0,"","TRAFFIC")</f>
        <v>TRAFFIC</v>
      </c>
      <c r="K86" s="51"/>
      <c r="L86" s="59" t="s">
        <v>97</v>
      </c>
      <c r="M86" s="51">
        <f ca="1">VLOOKUP(Y86&amp;X86&amp;W86&amp;V86,Floats!$A$2:$B$1353,2,FALSE)</f>
        <v>554</v>
      </c>
      <c r="N86" s="55"/>
      <c r="O86" s="55"/>
      <c r="P86" s="55"/>
      <c r="Q86" s="55" t="str">
        <f ca="1">MID($C86,Q$27,2)</f>
        <v>01</v>
      </c>
      <c r="R86" s="55"/>
      <c r="S86" s="55"/>
      <c r="T86" s="55"/>
      <c r="U86" s="55"/>
      <c r="V86" s="55" t="str">
        <f ca="1">MID($C86,V$27,2)</f>
        <v>00</v>
      </c>
      <c r="W86" s="55" t="str">
        <f ca="1">MID($C86,W$27,2)</f>
        <v>80</v>
      </c>
      <c r="X86" s="55" t="str">
        <f ca="1">MID($C86,X$27,2)</f>
        <v>0a</v>
      </c>
      <c r="Y86" s="55" t="str">
        <f ca="1">MID($C86,Y$27,2)</f>
        <v>44</v>
      </c>
      <c r="Z86" s="55"/>
      <c r="AA86" s="55"/>
      <c r="AB86" s="55"/>
      <c r="AC86" s="56"/>
      <c r="AD86" s="22">
        <f t="shared" si="34"/>
        <v>14</v>
      </c>
      <c r="AE86" s="22"/>
      <c r="AF86" s="22"/>
      <c r="AG86" s="23"/>
      <c r="AK86" s="60">
        <f ca="1">_xlfn.BITRSHIFT(AK87,HEX2DEC("B"))</f>
        <v>0</v>
      </c>
      <c r="AL86" s="61" t="s">
        <v>99</v>
      </c>
      <c r="AM86" s="62"/>
      <c r="AN86" s="62"/>
      <c r="AO86" s="62"/>
      <c r="AP86" s="62"/>
      <c r="AQ86" s="62"/>
      <c r="AR86" s="62"/>
      <c r="AS86" s="62" t="str">
        <f ca="1">DEC2HEX(AK86)</f>
        <v>0</v>
      </c>
      <c r="AV86" s="63">
        <f ca="1">AV85</f>
        <v>0</v>
      </c>
      <c r="AW86" s="63"/>
      <c r="AX86" s="63"/>
      <c r="AZ86" s="35"/>
    </row>
    <row r="87" spans="2:52" x14ac:dyDescent="0.25">
      <c r="C87" s="43" t="str">
        <f ca="1"/>
        <v xml:space="preserve">03 00 00 00 00 00 00 00 00 00 00 00 00 00 00 00 </v>
      </c>
      <c r="D87" s="51"/>
      <c r="E87" s="51"/>
      <c r="F87" s="51"/>
      <c r="G87" s="51"/>
      <c r="H87" s="51"/>
      <c r="I87" s="51"/>
      <c r="J87" s="51"/>
      <c r="K87" s="51"/>
      <c r="L87" s="51"/>
      <c r="M87" s="51"/>
      <c r="N87" s="55"/>
      <c r="O87" s="55"/>
      <c r="P87" s="55"/>
      <c r="Q87" s="55"/>
      <c r="R87" s="55"/>
      <c r="S87" s="55"/>
      <c r="T87" s="55"/>
      <c r="U87" s="55"/>
      <c r="V87" s="55"/>
      <c r="W87" s="55"/>
      <c r="X87" s="55"/>
      <c r="Y87" s="55"/>
      <c r="Z87" s="55"/>
      <c r="AA87" s="55"/>
      <c r="AB87" s="55"/>
      <c r="AC87" s="56"/>
      <c r="AD87" s="22">
        <f t="shared" si="34"/>
        <v>15</v>
      </c>
      <c r="AE87" s="22"/>
      <c r="AF87" s="22"/>
      <c r="AG87" s="23"/>
      <c r="AK87" s="62">
        <f ca="1">_xlfn.BITXOR(AK88,AK89)</f>
        <v>0</v>
      </c>
      <c r="AL87" s="61" t="s">
        <v>103</v>
      </c>
      <c r="AM87" s="62"/>
      <c r="AN87" s="62"/>
      <c r="AO87" s="62"/>
      <c r="AP87" s="61" t="s">
        <v>104</v>
      </c>
      <c r="AQ87" s="62"/>
      <c r="AR87" s="62"/>
      <c r="AS87" s="62" t="str">
        <f ca="1">DEC2HEX(AK87)</f>
        <v>0</v>
      </c>
      <c r="AV87" s="63">
        <f ca="1">_xlfn.BITXOR(AV88,AV89)</f>
        <v>0</v>
      </c>
      <c r="AW87" s="63"/>
      <c r="AX87" s="63"/>
      <c r="AZ87" s="35"/>
    </row>
    <row r="88" spans="2:52" x14ac:dyDescent="0.25">
      <c r="C88" s="43" t="str">
        <f ca="1"/>
        <v xml:space="preserve">00 00 00 00 00 00 00 00 00 00 00 00 00 00 00 00 </v>
      </c>
      <c r="D88" s="51"/>
      <c r="E88" s="51"/>
      <c r="F88" s="51"/>
      <c r="G88" s="51"/>
      <c r="H88" s="51"/>
      <c r="I88" s="51"/>
      <c r="J88" s="64" t="s">
        <v>107</v>
      </c>
      <c r="K88" s="64">
        <f ca="1">HEX2DEC(CONCATENATE(AB92,AA92,Z92))</f>
        <v>250</v>
      </c>
      <c r="L88" s="64" t="s">
        <v>108</v>
      </c>
      <c r="M88" s="51"/>
      <c r="N88" s="55"/>
      <c r="O88" s="55"/>
      <c r="P88" s="55"/>
      <c r="Q88" s="55"/>
      <c r="R88" s="55"/>
      <c r="S88" s="55"/>
      <c r="T88" s="55"/>
      <c r="U88" s="55"/>
      <c r="V88" s="55"/>
      <c r="W88" s="55"/>
      <c r="X88" s="55"/>
      <c r="Y88" s="55"/>
      <c r="Z88" s="55"/>
      <c r="AA88" s="55"/>
      <c r="AB88" s="55"/>
      <c r="AC88" s="56"/>
      <c r="AD88" s="22">
        <f t="shared" si="34"/>
        <v>16</v>
      </c>
      <c r="AE88" s="22"/>
      <c r="AF88" s="22"/>
      <c r="AG88" s="23"/>
      <c r="AK88" s="62">
        <f ca="1">_xlfn.BITXOR(AK101,I$28)</f>
        <v>252245184</v>
      </c>
      <c r="AL88" s="61" t="s">
        <v>110</v>
      </c>
      <c r="AM88" s="62"/>
      <c r="AN88" s="62"/>
      <c r="AO88" s="62"/>
      <c r="AP88" s="61" t="s">
        <v>104</v>
      </c>
      <c r="AQ88" s="62"/>
      <c r="AR88" s="62"/>
      <c r="AS88" s="62" t="str">
        <f ca="1">DEC2HEX(AK88)</f>
        <v>F08F4C0</v>
      </c>
      <c r="AV88" s="63">
        <f ca="1">_xlfn.BITXOR(AV101,AV$28)</f>
        <v>252245184</v>
      </c>
      <c r="AW88" s="63"/>
      <c r="AX88" s="63"/>
      <c r="AZ88" s="35"/>
    </row>
    <row r="89" spans="2:52" x14ac:dyDescent="0.25">
      <c r="C89" s="43" t="str">
        <f ca="1"/>
        <v xml:space="preserve">00 00 80 3f 00 00 00 00 04 00 00 00 58 22 67 25 </v>
      </c>
      <c r="D89" s="51"/>
      <c r="E89" s="51"/>
      <c r="F89" s="51"/>
      <c r="G89" s="51"/>
      <c r="H89" s="51"/>
      <c r="I89" s="51"/>
      <c r="J89" s="64" t="s">
        <v>113</v>
      </c>
      <c r="K89" s="64">
        <f ca="1">HEX2DEC(CONCATENATE(P93,O93,N93))</f>
        <v>165</v>
      </c>
      <c r="L89" s="64" t="s">
        <v>108</v>
      </c>
      <c r="M89" s="51"/>
      <c r="N89" s="55"/>
      <c r="O89" s="55"/>
      <c r="P89" s="55"/>
      <c r="Q89" s="55"/>
      <c r="R89" s="55"/>
      <c r="S89" s="55"/>
      <c r="T89" s="55"/>
      <c r="U89" s="55"/>
      <c r="V89" s="55"/>
      <c r="W89" s="55"/>
      <c r="X89" s="55"/>
      <c r="Y89" s="55"/>
      <c r="Z89" s="55"/>
      <c r="AA89" s="55"/>
      <c r="AB89" s="55"/>
      <c r="AC89" s="56"/>
      <c r="AD89" s="22">
        <f t="shared" si="34"/>
        <v>17</v>
      </c>
      <c r="AE89" s="22"/>
      <c r="AF89" s="22"/>
      <c r="AG89" s="23"/>
      <c r="AK89" s="62">
        <f ca="1">AK95+AK90</f>
        <v>252245184</v>
      </c>
      <c r="AL89" s="61" t="s">
        <v>115</v>
      </c>
      <c r="AM89" s="62"/>
      <c r="AN89" s="62"/>
      <c r="AO89" s="62"/>
      <c r="AP89" s="62"/>
      <c r="AQ89" s="62"/>
      <c r="AR89" s="62"/>
      <c r="AS89" s="62" t="s">
        <v>116</v>
      </c>
      <c r="AV89" s="63">
        <f ca="1">AK89</f>
        <v>252245184</v>
      </c>
      <c r="AW89" s="63"/>
      <c r="AX89" s="63"/>
      <c r="AZ89" s="35"/>
    </row>
    <row r="90" spans="2:52" x14ac:dyDescent="0.25">
      <c r="C90" s="43" t="str">
        <f ca="1"/>
        <v xml:space="preserve">64 22 67 25 64 22 67 25 00 00 00 00 00 00 00 00 </v>
      </c>
      <c r="D90" s="51"/>
      <c r="E90" s="51"/>
      <c r="F90" s="51"/>
      <c r="G90" s="51"/>
      <c r="H90" s="51"/>
      <c r="I90" s="51"/>
      <c r="J90" s="64" t="s">
        <v>119</v>
      </c>
      <c r="K90" s="64">
        <f ca="1">HEX2DEC(CONCATENATE(T93,S93,R93))</f>
        <v>85</v>
      </c>
      <c r="L90" s="64" t="s">
        <v>108</v>
      </c>
      <c r="M90" s="51"/>
      <c r="N90" s="55"/>
      <c r="O90" s="55"/>
      <c r="P90" s="55"/>
      <c r="Q90" s="55"/>
      <c r="R90" s="55"/>
      <c r="S90" s="55"/>
      <c r="T90" s="55"/>
      <c r="U90" s="55"/>
      <c r="V90" s="55"/>
      <c r="W90" s="55"/>
      <c r="X90" s="55"/>
      <c r="Y90" s="55"/>
      <c r="Z90" s="55"/>
      <c r="AA90" s="55"/>
      <c r="AB90" s="55"/>
      <c r="AC90" s="56"/>
      <c r="AD90" s="22">
        <f t="shared" si="34"/>
        <v>18</v>
      </c>
      <c r="AE90" s="22"/>
      <c r="AF90" s="22"/>
      <c r="AG90" s="23"/>
      <c r="AK90" s="62">
        <f ca="1">AK97+AK91</f>
        <v>1104</v>
      </c>
      <c r="AL90" s="61" t="s">
        <v>121</v>
      </c>
      <c r="AV90" s="65"/>
      <c r="AW90" s="49"/>
      <c r="AX90" s="49"/>
      <c r="AZ90" s="35"/>
    </row>
    <row r="91" spans="2:52" x14ac:dyDescent="0.25">
      <c r="C91" s="43" t="str">
        <f ca="1"/>
        <v xml:space="preserve">90 8e 21 1a 00 00 00 00 00 00 00 00 01 01 00 00 </v>
      </c>
      <c r="D91" s="51"/>
      <c r="E91" s="51"/>
      <c r="F91" s="51"/>
      <c r="G91" s="51"/>
      <c r="H91" s="51"/>
      <c r="I91" s="51"/>
      <c r="J91" s="55"/>
      <c r="K91" s="55"/>
      <c r="L91" s="55"/>
      <c r="M91" s="51"/>
      <c r="N91" s="55"/>
      <c r="O91" s="55"/>
      <c r="P91" s="55"/>
      <c r="Q91" s="55"/>
      <c r="R91" s="55"/>
      <c r="S91" s="55"/>
      <c r="T91" s="55"/>
      <c r="U91" s="55"/>
      <c r="V91" s="55"/>
      <c r="W91" s="55"/>
      <c r="X91" s="55"/>
      <c r="Y91" s="55"/>
      <c r="Z91" s="55"/>
      <c r="AA91" s="55"/>
      <c r="AB91" s="55"/>
      <c r="AC91" s="56"/>
      <c r="AD91" s="22">
        <f t="shared" si="34"/>
        <v>19</v>
      </c>
      <c r="AE91" s="22"/>
      <c r="AF91" s="22"/>
      <c r="AG91" s="23"/>
      <c r="AK91" s="62">
        <f>18*16</f>
        <v>288</v>
      </c>
      <c r="AL91" s="61" t="s">
        <v>126</v>
      </c>
      <c r="AV91" s="65"/>
      <c r="AW91" s="49"/>
      <c r="AX91" s="49"/>
      <c r="AZ91" s="35"/>
    </row>
    <row r="92" spans="2:52" x14ac:dyDescent="0.25">
      <c r="C92" s="43" t="str">
        <f ca="1"/>
        <v xml:space="preserve">d0 a7 a2 0d ba 0b 00 00 03 00 00 00 fa 00 00 00 </v>
      </c>
      <c r="D92" s="51"/>
      <c r="E92" s="51"/>
      <c r="F92" s="51"/>
      <c r="G92" s="51"/>
      <c r="H92" s="51"/>
      <c r="I92" s="51"/>
      <c r="J92" s="51"/>
      <c r="K92" s="51"/>
      <c r="L92" s="51"/>
      <c r="M92" s="51"/>
      <c r="N92" s="55"/>
      <c r="O92" s="55"/>
      <c r="P92" s="55"/>
      <c r="Q92" s="55"/>
      <c r="R92" s="55"/>
      <c r="S92" s="55"/>
      <c r="T92" s="55"/>
      <c r="U92" s="55"/>
      <c r="V92" s="55">
        <f ca="1">_xlfn.NUMBERVALUE(HEX2DEC(MID($C92,V$27,2)))</f>
        <v>3</v>
      </c>
      <c r="W92" s="55"/>
      <c r="X92" s="55"/>
      <c r="Y92" s="55"/>
      <c r="Z92" s="55" t="str">
        <f t="shared" ref="Z92:AB93" ca="1" si="35">MID($C92,Z$27,2)</f>
        <v>fa</v>
      </c>
      <c r="AA92" s="55" t="str">
        <f t="shared" ca="1" si="35"/>
        <v>00</v>
      </c>
      <c r="AB92" s="55" t="str">
        <f t="shared" ca="1" si="35"/>
        <v>00</v>
      </c>
      <c r="AC92" s="56"/>
      <c r="AD92" s="22">
        <f t="shared" si="34"/>
        <v>20</v>
      </c>
      <c r="AE92" s="22"/>
      <c r="AF92" s="22"/>
      <c r="AG92" s="23"/>
      <c r="AK92" t="s">
        <v>131</v>
      </c>
      <c r="AZ92" s="35"/>
    </row>
    <row r="93" spans="2:52" x14ac:dyDescent="0.25">
      <c r="C93" s="43" t="str">
        <f ca="1"/>
        <v xml:space="preserve">a5 00 00 00 55 00 00 00 00 00 00 00 96 3a 9e 2c </v>
      </c>
      <c r="D93" s="51"/>
      <c r="E93" s="51"/>
      <c r="F93" s="51"/>
      <c r="G93" s="51"/>
      <c r="H93" s="51"/>
      <c r="I93" s="51"/>
      <c r="J93" s="51" t="s">
        <v>134</v>
      </c>
      <c r="K93" s="51">
        <f ca="1">IF(AK93=0,0,AK104)</f>
        <v>500</v>
      </c>
      <c r="L93" s="68" t="str">
        <f ca="1">VLOOKUP(V93,$AD$72:$AE$97,2)</f>
        <v>Credit</v>
      </c>
      <c r="M93" s="66"/>
      <c r="N93" s="55" t="str">
        <f ca="1">MID($C93,N$27,2)</f>
        <v>a5</v>
      </c>
      <c r="O93" s="55" t="str">
        <f ca="1">MID($C93,O$27,2)</f>
        <v>00</v>
      </c>
      <c r="P93" s="55" t="str">
        <f ca="1">MID($C93,P$27,2)</f>
        <v>00</v>
      </c>
      <c r="Q93" s="55"/>
      <c r="R93" s="55" t="str">
        <f t="shared" ref="R93:T94" ca="1" si="36">MID($C93,R$27,2)</f>
        <v>55</v>
      </c>
      <c r="S93" s="55" t="str">
        <f t="shared" ca="1" si="36"/>
        <v>00</v>
      </c>
      <c r="T93" s="55" t="str">
        <f t="shared" ca="1" si="36"/>
        <v>00</v>
      </c>
      <c r="U93" s="55"/>
      <c r="V93" s="55">
        <f ca="1">_xlfn.NUMBERVALUE(HEX2DEC(MID($C93,V$27,2)))</f>
        <v>0</v>
      </c>
      <c r="W93" s="55"/>
      <c r="X93" s="55"/>
      <c r="Y93" s="55"/>
      <c r="Z93" s="55" t="str">
        <f t="shared" ca="1" si="35"/>
        <v>96</v>
      </c>
      <c r="AA93" s="55" t="str">
        <f t="shared" ca="1" si="35"/>
        <v>3a</v>
      </c>
      <c r="AB93" s="55" t="str">
        <f t="shared" ca="1" si="35"/>
        <v>9e</v>
      </c>
      <c r="AC93" s="56" t="str">
        <f ca="1">MID($C93,AC$27,2)</f>
        <v>2c</v>
      </c>
      <c r="AD93" s="22">
        <f t="shared" si="34"/>
        <v>21</v>
      </c>
      <c r="AE93" s="22"/>
      <c r="AF93" s="22"/>
      <c r="AG93" s="23"/>
      <c r="AK93">
        <f ca="1">HEX2DEC(CONCATENATE(AC93,AB93,AA93,Z93))</f>
        <v>748567190</v>
      </c>
      <c r="AL93" t="str">
        <f ca="1">DEC2HEX(AK93)</f>
        <v>2C9E3A96</v>
      </c>
      <c r="AO93" s="8" t="s">
        <v>137</v>
      </c>
      <c r="AS93" t="s">
        <v>138</v>
      </c>
      <c r="AZ93" s="35"/>
    </row>
    <row r="94" spans="2:52" x14ac:dyDescent="0.25">
      <c r="C94" s="43" t="str">
        <f ca="1"/>
        <v xml:space="preserve">00 00 00 00 d0 e9 91 51 00 00 00 00 04 00 00 00 </v>
      </c>
      <c r="D94" s="51"/>
      <c r="E94" s="51"/>
      <c r="F94" s="51"/>
      <c r="G94" s="51"/>
      <c r="H94" s="51"/>
      <c r="I94" s="51"/>
      <c r="J94" s="69" t="s">
        <v>141</v>
      </c>
      <c r="K94" s="68" t="str">
        <f ca="1">VLOOKUP(Z94,$AD$99:$AE$103,2)</f>
        <v>N/A</v>
      </c>
      <c r="L94" s="73"/>
      <c r="M94" s="51"/>
      <c r="N94" s="55"/>
      <c r="O94" s="55"/>
      <c r="P94" s="55"/>
      <c r="Q94" s="55"/>
      <c r="R94" s="55" t="str">
        <f t="shared" ca="1" si="36"/>
        <v>d0</v>
      </c>
      <c r="S94" s="55" t="str">
        <f t="shared" ca="1" si="36"/>
        <v>e9</v>
      </c>
      <c r="T94" s="55" t="str">
        <f t="shared" ca="1" si="36"/>
        <v>91</v>
      </c>
      <c r="U94" s="55" t="str">
        <f ca="1">MID($C94,U$27,2)</f>
        <v>51</v>
      </c>
      <c r="V94" s="55"/>
      <c r="W94" s="55"/>
      <c r="X94" s="55"/>
      <c r="Y94" s="55"/>
      <c r="Z94" s="55">
        <f ca="1">_xlfn.NUMBERVALUE(HEX2DEC(MID($C94,Z$27,2)))</f>
        <v>4</v>
      </c>
      <c r="AA94" s="55"/>
      <c r="AB94" s="55"/>
      <c r="AC94" s="56"/>
      <c r="AD94" s="22">
        <f t="shared" si="34"/>
        <v>22</v>
      </c>
      <c r="AE94" s="22"/>
      <c r="AF94" s="22"/>
      <c r="AG94" s="23"/>
      <c r="AV94" s="72">
        <f ca="1">HEX2DEC(CONCATENATE(U94,T94,S94,R94))</f>
        <v>1368517072</v>
      </c>
      <c r="AW94" s="49"/>
      <c r="AX94" s="49"/>
      <c r="AZ94" s="35"/>
    </row>
    <row r="95" spans="2:52" x14ac:dyDescent="0.25">
      <c r="C95" s="43" t="str">
        <f ca="1"/>
        <v xml:space="preserve">ff ff ff ff 00 00 00 00 00 00 00 00 00 00 00 00 </v>
      </c>
      <c r="D95" s="51"/>
      <c r="E95" s="51"/>
      <c r="F95" s="51"/>
      <c r="G95" s="51"/>
      <c r="H95" s="51"/>
      <c r="I95" s="51"/>
      <c r="J95" s="51"/>
      <c r="K95" s="51"/>
      <c r="L95" s="73"/>
      <c r="M95" s="51"/>
      <c r="N95" s="55"/>
      <c r="O95" s="55"/>
      <c r="P95" s="55"/>
      <c r="Q95" s="55"/>
      <c r="R95" s="55"/>
      <c r="S95" s="55"/>
      <c r="T95" s="55"/>
      <c r="U95" s="55"/>
      <c r="V95" s="55"/>
      <c r="W95" s="55"/>
      <c r="X95" s="55"/>
      <c r="Y95" s="55"/>
      <c r="Z95" s="55"/>
      <c r="AA95" s="55"/>
      <c r="AB95" s="55"/>
      <c r="AC95" s="56"/>
      <c r="AD95" s="22">
        <f t="shared" si="34"/>
        <v>23</v>
      </c>
      <c r="AE95" s="22"/>
      <c r="AF95" s="22"/>
      <c r="AG95" s="23"/>
      <c r="AK95">
        <f ca="1">AK$3</f>
        <v>252244080</v>
      </c>
      <c r="AL95" s="8" t="s">
        <v>146</v>
      </c>
      <c r="AZ95" s="35"/>
    </row>
    <row r="96" spans="2:52" x14ac:dyDescent="0.25">
      <c r="C96" s="43" t="str">
        <f ca="1"/>
        <v xml:space="preserve">00 00 00 00 00 00 00 00 00 00 00 00 00 00 00 00 </v>
      </c>
      <c r="D96" s="51"/>
      <c r="E96" s="51"/>
      <c r="F96" s="51"/>
      <c r="G96" s="51"/>
      <c r="H96" s="51"/>
      <c r="I96" s="51"/>
      <c r="J96" s="51"/>
      <c r="K96" s="51"/>
      <c r="L96" s="51"/>
      <c r="M96" s="51"/>
      <c r="N96" s="55"/>
      <c r="O96" s="55"/>
      <c r="P96" s="55"/>
      <c r="Q96" s="55"/>
      <c r="R96" s="55"/>
      <c r="S96" s="55"/>
      <c r="T96" s="55"/>
      <c r="U96" s="55"/>
      <c r="V96" s="55"/>
      <c r="W96" s="55"/>
      <c r="X96" s="55"/>
      <c r="Y96" s="55"/>
      <c r="Z96" s="55"/>
      <c r="AA96" s="55"/>
      <c r="AB96" s="55"/>
      <c r="AC96" s="56"/>
      <c r="AD96" s="22">
        <f t="shared" si="34"/>
        <v>24</v>
      </c>
      <c r="AE96" s="22"/>
      <c r="AF96" s="22"/>
      <c r="AG96" s="23"/>
      <c r="AK96">
        <f>25.5*16</f>
        <v>408</v>
      </c>
      <c r="AL96" s="8" t="s">
        <v>151</v>
      </c>
      <c r="AZ96" s="35"/>
    </row>
    <row r="97" spans="2:52" x14ac:dyDescent="0.25">
      <c r="C97" s="43" t="str">
        <f ca="1"/>
        <v xml:space="preserve">00 00 00 00 00 00 00 00 00 00 00 00 00 00 00 00 </v>
      </c>
      <c r="D97" s="51"/>
      <c r="E97" s="51"/>
      <c r="F97" s="51"/>
      <c r="G97" s="51"/>
      <c r="H97" s="51"/>
      <c r="I97" s="51"/>
      <c r="J97" s="51"/>
      <c r="K97" s="51"/>
      <c r="L97" s="51"/>
      <c r="M97" s="51"/>
      <c r="N97" s="55"/>
      <c r="O97" s="55"/>
      <c r="P97" s="55"/>
      <c r="Q97" s="55"/>
      <c r="R97" s="55"/>
      <c r="S97" s="55"/>
      <c r="T97" s="55"/>
      <c r="U97" s="55"/>
      <c r="V97" s="55"/>
      <c r="W97" s="55"/>
      <c r="X97" s="55"/>
      <c r="Y97" s="55"/>
      <c r="Z97" s="55"/>
      <c r="AA97" s="55"/>
      <c r="AB97" s="55"/>
      <c r="AC97" s="56"/>
      <c r="AD97" s="70">
        <f t="shared" si="34"/>
        <v>25</v>
      </c>
      <c r="AE97" s="70" t="s">
        <v>217</v>
      </c>
      <c r="AF97" s="70"/>
      <c r="AG97" s="71"/>
      <c r="AK97">
        <f ca="1">(V92-1)*AK96</f>
        <v>816</v>
      </c>
      <c r="AL97" s="8" t="s">
        <v>155</v>
      </c>
      <c r="AZ97" s="35"/>
    </row>
    <row r="98" spans="2:52" x14ac:dyDescent="0.25">
      <c r="C98" s="43" t="str">
        <f ca="1"/>
        <v xml:space="preserve">00 00 00 00 95 09 e7 ae 00 00 00 00 ff ff ff ff </v>
      </c>
      <c r="D98" s="51"/>
      <c r="E98" s="51"/>
      <c r="F98" s="51"/>
      <c r="G98" s="51"/>
      <c r="H98" s="51"/>
      <c r="I98" s="51"/>
      <c r="J98" s="69" t="s">
        <v>85</v>
      </c>
      <c r="K98" s="68" t="str">
        <f ca="1">VLOOKUP(Z98,$AD$105:$AE$110,2)</f>
        <v>N/A</v>
      </c>
      <c r="L98" s="51"/>
      <c r="M98" s="51"/>
      <c r="N98" s="55"/>
      <c r="O98" s="55"/>
      <c r="P98" s="55"/>
      <c r="Q98" s="55"/>
      <c r="R98" s="55"/>
      <c r="S98" s="55"/>
      <c r="T98" s="55"/>
      <c r="U98" s="55"/>
      <c r="V98" s="55"/>
      <c r="W98" s="55"/>
      <c r="X98" s="55"/>
      <c r="Y98" s="55"/>
      <c r="Z98" s="55">
        <f ca="1">_xlfn.NUMBERVALUE(HEX2DEC(MID($C98,Z$27,2)))</f>
        <v>255</v>
      </c>
      <c r="AA98" s="55"/>
      <c r="AB98" s="55"/>
      <c r="AC98" s="56"/>
      <c r="AK98">
        <f>10*16+12</f>
        <v>172</v>
      </c>
      <c r="AL98" s="8" t="s">
        <v>159</v>
      </c>
      <c r="AZ98" s="35"/>
    </row>
    <row r="99" spans="2:52" x14ac:dyDescent="0.25">
      <c r="C99" s="43" t="str">
        <f ca="1"/>
        <v xml:space="preserve">ff ff ff ff 04 00 00 00 00 00 00 00 ff ff ff ff </v>
      </c>
      <c r="D99" s="51"/>
      <c r="E99" s="51"/>
      <c r="F99" s="51"/>
      <c r="G99" s="51"/>
      <c r="H99" s="51"/>
      <c r="I99" s="51"/>
      <c r="J99" s="51" t="s">
        <v>162</v>
      </c>
      <c r="K99" s="68" t="str">
        <f ca="1">VLOOKUP(M99,$AD$113:$AE$135,2,FALSE)</f>
        <v>N/A</v>
      </c>
      <c r="L99" s="51"/>
      <c r="M99" s="54">
        <f ca="1">HEX2DEC(CONCATENATE(X99,W99,V99))</f>
        <v>0</v>
      </c>
      <c r="N99" s="55"/>
      <c r="O99" s="55"/>
      <c r="P99" s="55"/>
      <c r="Q99" s="55"/>
      <c r="R99" s="55"/>
      <c r="S99" s="55"/>
      <c r="T99" s="55"/>
      <c r="U99" s="55"/>
      <c r="V99" s="55" t="str">
        <f ca="1">MID($C99,V$27,2)</f>
        <v>00</v>
      </c>
      <c r="W99" s="55" t="str">
        <f ca="1">MID($C99,W$27,2)</f>
        <v>00</v>
      </c>
      <c r="X99" s="55" t="str">
        <f ca="1">MID($C99,X$27,2)</f>
        <v>00</v>
      </c>
      <c r="Y99" s="55"/>
      <c r="Z99" s="55"/>
      <c r="AA99" s="55"/>
      <c r="AB99" s="55"/>
      <c r="AC99" s="56"/>
      <c r="AD99" s="14">
        <v>0</v>
      </c>
      <c r="AE99" s="14" t="s">
        <v>226</v>
      </c>
      <c r="AF99" s="14"/>
      <c r="AG99" s="15"/>
      <c r="AK99">
        <f ca="1">AK97+AK98</f>
        <v>988</v>
      </c>
      <c r="AL99" s="8" t="s">
        <v>164</v>
      </c>
      <c r="AZ99" s="35"/>
    </row>
    <row r="100" spans="2:52" x14ac:dyDescent="0.25">
      <c r="C100" s="43" t="str">
        <f ca="1"/>
        <v xml:space="preserve">00 00 00 00 00 00 00 00 00 00 00 00 19 00 00 00 </v>
      </c>
      <c r="D100" s="51"/>
      <c r="E100" s="51"/>
      <c r="F100" s="51"/>
      <c r="G100" s="51"/>
      <c r="H100" s="51"/>
      <c r="I100" s="51"/>
      <c r="J100" s="51" t="s">
        <v>167</v>
      </c>
      <c r="K100" s="51">
        <f ca="1">IF(AK101=0,0,AK86)</f>
        <v>0</v>
      </c>
      <c r="L100" s="68" t="str">
        <f ca="1">VLOOKUP(Z100,$AD$72:$AE$97,2)</f>
        <v>N/A</v>
      </c>
      <c r="M100" s="51"/>
      <c r="N100" s="51"/>
      <c r="O100" s="51"/>
      <c r="P100" s="51"/>
      <c r="Q100" s="51"/>
      <c r="R100" s="51"/>
      <c r="S100" s="51"/>
      <c r="T100" s="51"/>
      <c r="U100" s="51"/>
      <c r="V100" s="51"/>
      <c r="W100" s="51"/>
      <c r="X100" s="51"/>
      <c r="Y100" s="51"/>
      <c r="Z100" s="55">
        <f ca="1">_xlfn.NUMBERVALUE(HEX2DEC(MID($C100,Z$27,2)))</f>
        <v>25</v>
      </c>
      <c r="AA100" s="51"/>
      <c r="AB100" s="51"/>
      <c r="AC100" s="76"/>
      <c r="AD100" s="22">
        <v>1</v>
      </c>
      <c r="AE100" s="22" t="s">
        <v>227</v>
      </c>
      <c r="AF100" s="22"/>
      <c r="AG100" s="23"/>
      <c r="AK100">
        <f ca="1">AK95+AK99</f>
        <v>252245068</v>
      </c>
      <c r="AL100" s="8" t="s">
        <v>115</v>
      </c>
      <c r="AS100" t="s">
        <v>116</v>
      </c>
      <c r="AT100" t="str">
        <f ca="1">DEC2HEX(AK100)</f>
        <v>F08F44C</v>
      </c>
      <c r="AZ100" s="35"/>
    </row>
    <row r="101" spans="2:52" x14ac:dyDescent="0.25">
      <c r="C101" s="43" t="str">
        <f ca="1"/>
        <v xml:space="preserve">1a 9a 91 2c 00 00 00 00 5c e9 91 2c 00 00 00 00 </v>
      </c>
      <c r="D101" s="51"/>
      <c r="E101" s="51"/>
      <c r="F101" s="51"/>
      <c r="G101" s="51"/>
      <c r="H101" s="51"/>
      <c r="I101" s="51"/>
      <c r="J101" s="51"/>
      <c r="K101" s="51"/>
      <c r="L101" s="51"/>
      <c r="M101" s="51"/>
      <c r="N101" s="55" t="str">
        <f ca="1">MID($C101,N$27,2)</f>
        <v>1a</v>
      </c>
      <c r="O101" s="55" t="str">
        <f ca="1">MID($C101,O$27,2)</f>
        <v>9a</v>
      </c>
      <c r="P101" s="55" t="str">
        <f ca="1">MID($C101,P$27,2)</f>
        <v>91</v>
      </c>
      <c r="Q101" s="55" t="str">
        <f ca="1">MID($C101,Q$27,2)</f>
        <v>2c</v>
      </c>
      <c r="R101" s="51"/>
      <c r="S101" s="51"/>
      <c r="T101" s="51"/>
      <c r="U101" s="51"/>
      <c r="V101" s="55" t="str">
        <f ca="1">MID($C101,V$27,2)</f>
        <v>5c</v>
      </c>
      <c r="W101" s="55" t="str">
        <f ca="1">MID($C101,W$27,2)</f>
        <v>e9</v>
      </c>
      <c r="X101" s="55" t="str">
        <f ca="1">MID($C101,X$27,2)</f>
        <v>91</v>
      </c>
      <c r="Y101" s="55" t="str">
        <f ca="1">MID($C101,Y$27,2)</f>
        <v>2c</v>
      </c>
      <c r="Z101" s="51"/>
      <c r="AA101" s="51"/>
      <c r="AB101" s="51"/>
      <c r="AC101" s="76"/>
      <c r="AD101" s="22">
        <v>2</v>
      </c>
      <c r="AE101" s="22" t="s">
        <v>228</v>
      </c>
      <c r="AF101" s="22"/>
      <c r="AG101" s="23"/>
      <c r="AK101" s="62">
        <f ca="1">HEX2DEC(CONCATENATE(Q101,P101,O101,N101))</f>
        <v>747739674</v>
      </c>
      <c r="AL101" s="61" t="s">
        <v>173</v>
      </c>
      <c r="AV101" s="63">
        <f ca="1">HEX2DEC(CONCATENATE(Y101,X101,W101,V101))</f>
        <v>747759964</v>
      </c>
      <c r="AW101" s="63"/>
      <c r="AX101" s="63"/>
      <c r="AZ101" s="35"/>
    </row>
    <row r="102" spans="2:52" x14ac:dyDescent="0.25">
      <c r="C102" s="43" t="str">
        <f ca="1"/>
        <v xml:space="preserve">04 00 00 00 ff ff ff ff 00 00 00 00 00 00 00 00 </v>
      </c>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76"/>
      <c r="AD102" s="22">
        <v>3</v>
      </c>
      <c r="AE102" s="22" t="s">
        <v>517</v>
      </c>
      <c r="AF102" s="22"/>
      <c r="AG102" s="23"/>
      <c r="AK102">
        <f ca="1">_xlfn.BITXOR(AK93,I$28)</f>
        <v>252138572</v>
      </c>
      <c r="AL102" s="8" t="s">
        <v>110</v>
      </c>
      <c r="AP102" s="8" t="s">
        <v>104</v>
      </c>
      <c r="AS102" t="str">
        <f ca="1">DEC2HEX(AK102)</f>
        <v>F07544C</v>
      </c>
      <c r="AV102" s="72">
        <f ca="1">_xlfn.BITXOR(AV94,AV$28)</f>
        <v>1913189452</v>
      </c>
      <c r="AW102" s="49"/>
      <c r="AX102" s="49"/>
      <c r="AZ102" s="35"/>
    </row>
    <row r="103" spans="2:52" x14ac:dyDescent="0.25">
      <c r="C103" s="43" t="str">
        <f ca="1"/>
        <v xml:space="preserve">00 00 00 00 00 00 00 00 00 00 00 00 00 00 00 00 </v>
      </c>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76"/>
      <c r="AD103" s="70">
        <v>4</v>
      </c>
      <c r="AE103" s="70" t="s">
        <v>217</v>
      </c>
      <c r="AF103" s="70"/>
      <c r="AG103" s="71"/>
      <c r="AK103">
        <f ca="1">_xlfn.BITXOR(AK102,AK100)</f>
        <v>1024000</v>
      </c>
      <c r="AL103" s="8" t="s">
        <v>103</v>
      </c>
      <c r="AP103" s="8" t="s">
        <v>104</v>
      </c>
      <c r="AS103" t="str">
        <f ca="1">DEC2HEX(AK103)</f>
        <v>FA000</v>
      </c>
      <c r="AV103" s="72">
        <f ca="1">_xlfn.BITXOR(AV102,AK100)</f>
        <v>2097152000</v>
      </c>
      <c r="AW103" s="49"/>
      <c r="AX103" s="49"/>
      <c r="AZ103" s="35"/>
    </row>
    <row r="104" spans="2:52" x14ac:dyDescent="0.25">
      <c r="C104" s="43" t="str">
        <f ca="1"/>
        <v xml:space="preserve">00 00 00 00 00 00 00 00 00 00 00 00 00 00 00 00 </v>
      </c>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76"/>
      <c r="AK104" s="77">
        <f ca="1">_xlfn.BITRSHIFT(AK103,HEX2DEC("B"))</f>
        <v>500</v>
      </c>
      <c r="AL104" s="8" t="s">
        <v>99</v>
      </c>
      <c r="AS104" t="str">
        <f ca="1">DEC2HEX(AK104)</f>
        <v>1F4</v>
      </c>
      <c r="AV104" s="72">
        <f ca="1">_xlfn.BITRSHIFT(AV103,HEX2DEC("16"))</f>
        <v>500</v>
      </c>
      <c r="AW104" s="49"/>
      <c r="AX104" s="49"/>
      <c r="AZ104" s="35"/>
    </row>
    <row r="105" spans="2:52" x14ac:dyDescent="0.25">
      <c r="C105" s="43" t="str">
        <f ca="1"/>
        <v xml:space="preserve">00 00 00 00 00 00 00 00 09 08 e7 ae 00 00 00 00 </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76"/>
      <c r="AD105" s="14">
        <v>0</v>
      </c>
      <c r="AE105" s="14" t="s">
        <v>229</v>
      </c>
      <c r="AF105" s="15"/>
      <c r="AZ105" s="35"/>
    </row>
    <row r="106" spans="2:52" x14ac:dyDescent="0.25">
      <c r="C106" s="43" t="str">
        <f ca="1"/>
        <v xml:space="preserve">ff ff ff ff ff ff ff ff 04 00 00 00 00 00 00 00 </v>
      </c>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76"/>
      <c r="AD106" s="22">
        <v>1</v>
      </c>
      <c r="AE106" s="22" t="s">
        <v>230</v>
      </c>
      <c r="AF106" s="23"/>
      <c r="AZ106" s="35"/>
    </row>
    <row r="107" spans="2:52" x14ac:dyDescent="0.25">
      <c r="C107" s="43" t="str">
        <f ca="1"/>
        <v xml:space="preserve">ff ff ff ff 00 00 00 00 00 00 00 00 00 00 00 00 </v>
      </c>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76"/>
      <c r="AD107" s="22">
        <v>2</v>
      </c>
      <c r="AE107" s="22" t="s">
        <v>231</v>
      </c>
      <c r="AF107" s="23"/>
      <c r="AK107" s="80">
        <f ca="1">IF(Z100=25,_xlfn.BITXOR(AK101,AK89),-1)</f>
        <v>597257946</v>
      </c>
      <c r="AL107" s="81" t="s">
        <v>194</v>
      </c>
      <c r="AZ107" s="35"/>
    </row>
    <row r="108" spans="2:52" ht="15.75" thickBot="1" x14ac:dyDescent="0.3">
      <c r="C108" s="44" t="str">
        <f ca="1"/>
        <v xml:space="preserve">00 c0 07 44 01 00 00 00         </v>
      </c>
      <c r="D108" s="84"/>
      <c r="E108" s="84"/>
      <c r="F108" s="84"/>
      <c r="G108" s="84"/>
      <c r="H108" s="84"/>
      <c r="I108" s="84"/>
      <c r="J108" s="85" t="str">
        <f ca="1">IF(_xlfn.NUMBERVALUE(R108)=0,"Free Trial", "")</f>
        <v/>
      </c>
      <c r="K108" s="84"/>
      <c r="L108" s="86" t="s">
        <v>197</v>
      </c>
      <c r="M108" s="84">
        <f ca="1">IF(Q108="00",0,SIGN(55.5-CODE(LEFT(Q108,1)))*2^(MOD(CODE(LEFT(Q108,1))-IF(CODE(LEFT(Q108,1))&gt;57,55,48),8)*32+(CODE(RIGHT(Q108,1))-IF(CODE(RIGHT(Q108,1))&gt;57,55,48))*2+(CODE(LEFT(P108,1))&gt;55)-127)*(1+(CODE(RIGHT(N108,1))-IF(CODE(RIGHT(N108,1))&gt;57,55,48)+(CODE(LEFT(N108,1))-IF(CODE(LEFT(N108,1))&gt;57,55,48))*16+(CODE(RIGHT(O108,1))-IF(CODE(RIGHT(O108,1))&gt;57,55,48))*256+(CODE(LEFT(O108,1))-IF(CODE(LEFT(O108,1))&gt;57,55,48))*4096+(CODE(RIGHT(P108,1))-IF(CODE(RIGHT(P108,1))&gt;57,55,48))*65536+MOD(CODE(LEFT(P108,1))-IF(CODE(LEFT(P108,1))&gt;57,55,48),8)*1048576)/8388608))</f>
        <v>543</v>
      </c>
      <c r="N108" s="87" t="str">
        <f ca="1">UPPER(MID($C108,N$27,2))</f>
        <v>00</v>
      </c>
      <c r="O108" s="87" t="str">
        <f ca="1">UPPER(MID($C108,O$27,2))</f>
        <v>C0</v>
      </c>
      <c r="P108" s="87" t="str">
        <f ca="1">UPPER(MID($C108,P$27,2))</f>
        <v>07</v>
      </c>
      <c r="Q108" s="87" t="str">
        <f ca="1">UPPER(MID($C108,Q$27,2))</f>
        <v>44</v>
      </c>
      <c r="R108" s="87" t="str">
        <f ca="1">MID($C108,R$27,2)</f>
        <v>01</v>
      </c>
      <c r="S108" s="84"/>
      <c r="T108" s="84"/>
      <c r="U108" s="84"/>
      <c r="V108" s="84"/>
      <c r="W108" s="84"/>
      <c r="X108" s="84"/>
      <c r="Y108" s="84"/>
      <c r="Z108" s="84"/>
      <c r="AA108" s="84"/>
      <c r="AB108" s="84"/>
      <c r="AC108" s="88"/>
      <c r="AD108" s="22">
        <v>3</v>
      </c>
      <c r="AE108" s="22" t="s">
        <v>232</v>
      </c>
      <c r="AF108" s="23"/>
      <c r="AK108" s="80"/>
      <c r="AL108" s="89" t="s">
        <v>199</v>
      </c>
      <c r="AZ108" s="35"/>
    </row>
    <row r="109" spans="2:52" ht="15.75" thickBot="1" x14ac:dyDescent="0.3">
      <c r="C109" s="98"/>
      <c r="N109" s="37"/>
      <c r="O109" s="37"/>
      <c r="P109" s="37"/>
      <c r="Q109" s="37"/>
      <c r="R109" s="37"/>
      <c r="S109" s="37"/>
      <c r="T109" s="37"/>
      <c r="U109" s="37"/>
      <c r="V109" s="37"/>
      <c r="W109" s="37"/>
      <c r="X109" s="37"/>
      <c r="Y109" s="37"/>
      <c r="Z109" s="37"/>
      <c r="AA109" s="37"/>
      <c r="AB109" s="37"/>
      <c r="AC109" s="37"/>
      <c r="AD109" s="21">
        <v>4</v>
      </c>
      <c r="AE109" s="22" t="s">
        <v>233</v>
      </c>
      <c r="AF109" s="23"/>
      <c r="AZ109" s="35"/>
    </row>
    <row r="110" spans="2:52" x14ac:dyDescent="0.25">
      <c r="B110" s="41">
        <f>B83+1</f>
        <v>9</v>
      </c>
      <c r="C110" s="42" t="str">
        <f t="array" aca="1" ref="C110:C135" ca="1">TRANSPOSE(INDIRECT(CONCATENATE("AD$",B110,":BC$",B110)))</f>
        <v xml:space="preserve">a8 96 64 02 bc 0b 00 00 d0 fa cc 0f d0 fb cc 0f </v>
      </c>
      <c r="D110" s="45"/>
      <c r="E110" s="45"/>
      <c r="F110" s="45"/>
      <c r="G110" s="45"/>
      <c r="H110" s="45"/>
      <c r="I110" s="45"/>
      <c r="J110" s="45"/>
      <c r="K110" s="45" t="str">
        <f ca="1">CONCATENATE("CHALLENGE ",V119)</f>
        <v>CHALLENGE 4</v>
      </c>
      <c r="L110" s="45"/>
      <c r="M110" s="46" t="str">
        <f ca="1">UPPER(VLOOKUP(AK112,TRACKS!$BS$2:$BT$59,2,FALSE))</f>
        <v>BUDDHA'S TEACHING</v>
      </c>
      <c r="N110" s="47"/>
      <c r="O110" s="47"/>
      <c r="P110" s="47"/>
      <c r="Q110" s="47"/>
      <c r="R110" s="47"/>
      <c r="S110" s="47"/>
      <c r="T110" s="47"/>
      <c r="U110" s="47"/>
      <c r="V110" s="47"/>
      <c r="W110" s="47"/>
      <c r="X110" s="47"/>
      <c r="Y110" s="47"/>
      <c r="Z110" s="47" t="str">
        <f ca="1">MID($C110,Z$27,2)</f>
        <v>d0</v>
      </c>
      <c r="AA110" s="47" t="str">
        <f ca="1">MID($C110,AA$27,2)</f>
        <v>fb</v>
      </c>
      <c r="AB110" s="47" t="str">
        <f ca="1">MID($C110,AB$27,2)</f>
        <v>cc</v>
      </c>
      <c r="AC110" s="48" t="str">
        <f ca="1">MID($C110,AC$27,2)</f>
        <v>0f</v>
      </c>
      <c r="AD110" s="70">
        <v>5</v>
      </c>
      <c r="AE110" s="70" t="s">
        <v>217</v>
      </c>
      <c r="AF110" s="71"/>
      <c r="AK110" t="str">
        <f ca="1">CONCATENATE(AC110,AB110,AA110,Z110)</f>
        <v>0fccfbd0</v>
      </c>
    </row>
    <row r="111" spans="2:52" x14ac:dyDescent="0.25">
      <c r="C111" s="43" t="str">
        <f ca="1"/>
        <v xml:space="preserve">06 00 00 00 07 00 00 00 01 00 00 00 00 00 00 00 </v>
      </c>
      <c r="D111" s="51"/>
      <c r="E111" s="51"/>
      <c r="F111" s="51"/>
      <c r="G111" s="51"/>
      <c r="H111" s="51"/>
      <c r="I111" s="51"/>
      <c r="J111" s="52" t="str">
        <f ca="1">VLOOKUP(N111,$AD$30:$AE$40,2)</f>
        <v>FLAWLESS</v>
      </c>
      <c r="K111" s="53"/>
      <c r="L111" s="54">
        <f ca="1">HEX2DEC(CONCATENATE(X111,W111,V111))</f>
        <v>1</v>
      </c>
      <c r="M111" s="51" t="s">
        <v>89</v>
      </c>
      <c r="N111" s="55">
        <f ca="1">IF(LEFT(C111,2)="0A",10,_xlfn.NUMBERVALUE(LEFT(C111,2)))</f>
        <v>6</v>
      </c>
      <c r="O111" s="55"/>
      <c r="P111" s="55"/>
      <c r="Q111" s="55"/>
      <c r="R111" s="55"/>
      <c r="S111" s="55"/>
      <c r="T111" s="55"/>
      <c r="U111" s="55"/>
      <c r="V111" s="55" t="str">
        <f ca="1">MID($C111,V$27,2)</f>
        <v>01</v>
      </c>
      <c r="W111" s="55" t="str">
        <f ca="1">MID($C111,W$27,2)</f>
        <v>00</v>
      </c>
      <c r="X111" s="55" t="str">
        <f ca="1">MID($C111,X$27,2)</f>
        <v>00</v>
      </c>
      <c r="Y111" s="55"/>
      <c r="Z111" s="55"/>
      <c r="AA111" s="55"/>
      <c r="AB111" s="55"/>
      <c r="AC111" s="56"/>
      <c r="AK111">
        <f ca="1">HEX2DEC(AK110)+HEX2DEC("20")</f>
        <v>265092080</v>
      </c>
    </row>
    <row r="112" spans="2:52" x14ac:dyDescent="0.25">
      <c r="C112" s="43" t="str">
        <f ca="1"/>
        <v xml:space="preserve">00 00 00 00 00 00 00 00 00 00 00 00 08 00 00 00 </v>
      </c>
      <c r="D112" s="51"/>
      <c r="E112" s="51"/>
      <c r="F112" s="51"/>
      <c r="G112" s="51"/>
      <c r="H112" s="51"/>
      <c r="I112" s="51"/>
      <c r="K112" s="51"/>
      <c r="L112" s="54">
        <f ca="1">Z112</f>
        <v>8</v>
      </c>
      <c r="M112" s="51" t="s">
        <v>93</v>
      </c>
      <c r="N112" s="55"/>
      <c r="O112" s="55"/>
      <c r="P112" s="55"/>
      <c r="Q112" s="55"/>
      <c r="R112" s="55"/>
      <c r="S112" s="55"/>
      <c r="T112" s="55"/>
      <c r="U112" s="55"/>
      <c r="V112" s="55"/>
      <c r="W112" s="55"/>
      <c r="X112" s="55"/>
      <c r="Y112" s="55"/>
      <c r="Z112" s="55">
        <f ca="1">_xlfn.NUMBERVALUE(MID($C112,Z$27,2))</f>
        <v>8</v>
      </c>
      <c r="AA112" s="55"/>
      <c r="AB112" s="55"/>
      <c r="AC112" s="56"/>
      <c r="AK112" t="str">
        <f ca="1">VLOOKUP(AK111,TRACKS!$BP$2:$BQ$715,AK$27,FALSE)</f>
        <v>EventDef_Chn_2_Reverse</v>
      </c>
      <c r="AV112" s="57">
        <f ca="1">_xlfn.BITLSHIFT(_xlfn.BITXOR(AV114,_xlfn.BITLSHIFT(_xlfn.BITRSHIFT(AV114,AY112),AY112)),32-AY112)+_xlfn.BITRSHIFT(AV114,AY112)</f>
        <v>500</v>
      </c>
      <c r="AW112" s="57"/>
      <c r="AX112" s="57"/>
      <c r="AY112" s="58">
        <v>22</v>
      </c>
    </row>
    <row r="113" spans="3:52" x14ac:dyDescent="0.25">
      <c r="C113" s="43" t="str">
        <f ca="1"/>
        <v xml:space="preserve">00 00 00 01 00 00 00 00 00 40 0f 44 00 40 0f 44 </v>
      </c>
      <c r="D113" s="51"/>
      <c r="E113" s="51"/>
      <c r="F113" s="51"/>
      <c r="G113" s="51"/>
      <c r="H113" s="51"/>
      <c r="I113" s="51"/>
      <c r="J113" s="51" t="str">
        <f ca="1">IF(_xlfn.NUMBERVALUE(Q113)=0,"","TRAFFIC")</f>
        <v>TRAFFIC</v>
      </c>
      <c r="K113" s="51"/>
      <c r="L113" s="59" t="s">
        <v>97</v>
      </c>
      <c r="M113" s="51">
        <f ca="1">VLOOKUP(Y113&amp;X113&amp;W113&amp;V113,Floats!$A$2:$B$1353,2,FALSE)</f>
        <v>573</v>
      </c>
      <c r="N113" s="55"/>
      <c r="O113" s="55"/>
      <c r="P113" s="55"/>
      <c r="Q113" s="55" t="str">
        <f ca="1">MID($C113,Q$27,2)</f>
        <v>01</v>
      </c>
      <c r="R113" s="55"/>
      <c r="S113" s="55"/>
      <c r="T113" s="55"/>
      <c r="U113" s="55"/>
      <c r="V113" s="55" t="str">
        <f ca="1">MID($C113,V$27,2)</f>
        <v>00</v>
      </c>
      <c r="W113" s="55" t="str">
        <f ca="1">MID($C113,W$27,2)</f>
        <v>40</v>
      </c>
      <c r="X113" s="55" t="str">
        <f ca="1">MID($C113,X$27,2)</f>
        <v>0f</v>
      </c>
      <c r="Y113" s="55" t="str">
        <f ca="1">MID($C113,Y$27,2)</f>
        <v>44</v>
      </c>
      <c r="Z113" s="55"/>
      <c r="AA113" s="55"/>
      <c r="AB113" s="55"/>
      <c r="AC113" s="56"/>
      <c r="AD113" s="14">
        <v>0</v>
      </c>
      <c r="AE113" s="14" t="s">
        <v>217</v>
      </c>
      <c r="AF113" s="14"/>
      <c r="AG113" s="14"/>
      <c r="AH113" s="14"/>
      <c r="AI113" s="15"/>
      <c r="AK113" s="60">
        <f ca="1">_xlfn.BITRSHIFT(AK114,HEX2DEC("B"))</f>
        <v>500</v>
      </c>
      <c r="AL113" s="61" t="s">
        <v>99</v>
      </c>
      <c r="AM113" s="62"/>
      <c r="AN113" s="62"/>
      <c r="AO113" s="62"/>
      <c r="AP113" s="62"/>
      <c r="AQ113" s="62"/>
      <c r="AR113" s="62"/>
      <c r="AS113" s="62" t="str">
        <f ca="1">DEC2HEX(AK113)</f>
        <v>1F4</v>
      </c>
      <c r="AV113" s="63">
        <f ca="1">AV112</f>
        <v>500</v>
      </c>
      <c r="AW113" s="63"/>
      <c r="AX113" s="63"/>
      <c r="AZ113" s="35"/>
    </row>
    <row r="114" spans="3:52" x14ac:dyDescent="0.25">
      <c r="C114" s="43" t="str">
        <f ca="1"/>
        <v xml:space="preserve">04 00 00 00 00 00 00 00 00 00 00 00 00 00 00 00 </v>
      </c>
      <c r="D114" s="51"/>
      <c r="E114" s="51"/>
      <c r="F114" s="51"/>
      <c r="G114" s="51"/>
      <c r="H114" s="51"/>
      <c r="I114" s="51"/>
      <c r="J114" s="51"/>
      <c r="K114" s="51"/>
      <c r="L114" s="51"/>
      <c r="M114" s="51"/>
      <c r="N114" s="55"/>
      <c r="O114" s="55"/>
      <c r="P114" s="55"/>
      <c r="Q114" s="55"/>
      <c r="R114" s="55"/>
      <c r="S114" s="55"/>
      <c r="T114" s="55"/>
      <c r="U114" s="55"/>
      <c r="V114" s="55"/>
      <c r="W114" s="55"/>
      <c r="X114" s="55"/>
      <c r="Y114" s="55"/>
      <c r="Z114" s="55"/>
      <c r="AA114" s="55"/>
      <c r="AB114" s="55"/>
      <c r="AC114" s="56"/>
      <c r="AD114" s="22">
        <v>1</v>
      </c>
      <c r="AE114" s="22" t="s">
        <v>1912</v>
      </c>
      <c r="AF114" s="22"/>
      <c r="AG114" s="22"/>
      <c r="AH114" s="22"/>
      <c r="AI114" s="23"/>
      <c r="AK114" s="62">
        <f ca="1">_xlfn.BITXOR(AK115,AK116)</f>
        <v>1024000</v>
      </c>
      <c r="AL114" s="61" t="s">
        <v>103</v>
      </c>
      <c r="AM114" s="62"/>
      <c r="AN114" s="62"/>
      <c r="AO114" s="62"/>
      <c r="AP114" s="61" t="s">
        <v>104</v>
      </c>
      <c r="AQ114" s="62"/>
      <c r="AR114" s="62"/>
      <c r="AS114" s="62" t="str">
        <f ca="1">DEC2HEX(AK114)</f>
        <v>FA000</v>
      </c>
      <c r="AV114" s="63">
        <f ca="1">_xlfn.BITXOR(AV115,AV116)</f>
        <v>2097152000</v>
      </c>
      <c r="AW114" s="63"/>
      <c r="AX114" s="63"/>
      <c r="AZ114" s="35"/>
    </row>
    <row r="115" spans="3:52" x14ac:dyDescent="0.25">
      <c r="C115" s="43" t="str">
        <f ca="1"/>
        <v xml:space="preserve">00 00 00 00 00 00 00 00 00 00 00 00 00 00 00 00 </v>
      </c>
      <c r="D115" s="51"/>
      <c r="E115" s="51"/>
      <c r="F115" s="51"/>
      <c r="G115" s="51"/>
      <c r="H115" s="51"/>
      <c r="I115" s="51"/>
      <c r="J115" s="64" t="s">
        <v>107</v>
      </c>
      <c r="K115" s="64">
        <f ca="1">HEX2DEC(CONCATENATE(AB119,AA119,Z119))</f>
        <v>250</v>
      </c>
      <c r="L115" s="64" t="s">
        <v>108</v>
      </c>
      <c r="M115" s="51"/>
      <c r="N115" s="55"/>
      <c r="O115" s="55"/>
      <c r="P115" s="55"/>
      <c r="Q115" s="55"/>
      <c r="R115" s="55"/>
      <c r="S115" s="55"/>
      <c r="T115" s="55"/>
      <c r="U115" s="55"/>
      <c r="V115" s="55"/>
      <c r="W115" s="55"/>
      <c r="X115" s="55"/>
      <c r="Y115" s="55"/>
      <c r="Z115" s="55"/>
      <c r="AA115" s="55"/>
      <c r="AB115" s="55"/>
      <c r="AC115" s="56"/>
      <c r="AD115" s="22">
        <v>2</v>
      </c>
      <c r="AE115" s="22" t="s">
        <v>1914</v>
      </c>
      <c r="AF115" s="22"/>
      <c r="AG115" s="22"/>
      <c r="AH115" s="22"/>
      <c r="AI115" s="23"/>
      <c r="AK115" s="62">
        <f ca="1">_xlfn.BITXOR(AK128,I$28)</f>
        <v>252139096</v>
      </c>
      <c r="AL115" s="61" t="s">
        <v>110</v>
      </c>
      <c r="AM115" s="62"/>
      <c r="AN115" s="62"/>
      <c r="AO115" s="62"/>
      <c r="AP115" s="61" t="s">
        <v>104</v>
      </c>
      <c r="AQ115" s="62"/>
      <c r="AR115" s="62"/>
      <c r="AS115" s="62" t="str">
        <f ca="1">DEC2HEX(AK115)</f>
        <v>F075658</v>
      </c>
      <c r="AV115" s="63">
        <f ca="1">_xlfn.BITXOR(AV128,AV$28)</f>
        <v>1913189976</v>
      </c>
      <c r="AW115" s="63"/>
      <c r="AX115" s="63"/>
      <c r="AZ115" s="35"/>
    </row>
    <row r="116" spans="3:52" x14ac:dyDescent="0.25">
      <c r="C116" s="43" t="str">
        <f ca="1"/>
        <v xml:space="preserve">00 00 80 3f 00 00 00 00 02 00 00 00 c8 23 67 25 </v>
      </c>
      <c r="D116" s="51"/>
      <c r="E116" s="51"/>
      <c r="F116" s="51"/>
      <c r="G116" s="51"/>
      <c r="H116" s="51"/>
      <c r="I116" s="51"/>
      <c r="J116" s="64" t="s">
        <v>113</v>
      </c>
      <c r="K116" s="64">
        <f ca="1">HEX2DEC(CONCATENATE(P120,O120,N120))</f>
        <v>165</v>
      </c>
      <c r="L116" s="64" t="s">
        <v>108</v>
      </c>
      <c r="M116" s="51"/>
      <c r="N116" s="55"/>
      <c r="O116" s="55"/>
      <c r="P116" s="55"/>
      <c r="Q116" s="55"/>
      <c r="R116" s="55"/>
      <c r="S116" s="55"/>
      <c r="T116" s="55"/>
      <c r="U116" s="55"/>
      <c r="V116" s="55"/>
      <c r="W116" s="55"/>
      <c r="X116" s="55"/>
      <c r="Y116" s="55"/>
      <c r="Z116" s="55"/>
      <c r="AA116" s="55"/>
      <c r="AB116" s="55"/>
      <c r="AC116" s="56"/>
      <c r="AD116" s="22">
        <v>3</v>
      </c>
      <c r="AE116" s="22" t="s">
        <v>1913</v>
      </c>
      <c r="AF116" s="22"/>
      <c r="AG116" s="22"/>
      <c r="AH116" s="22"/>
      <c r="AI116" s="23"/>
      <c r="AK116" s="62">
        <f ca="1">AK122+AK117</f>
        <v>252245592</v>
      </c>
      <c r="AL116" s="61" t="s">
        <v>115</v>
      </c>
      <c r="AM116" s="62"/>
      <c r="AN116" s="62"/>
      <c r="AO116" s="62"/>
      <c r="AP116" s="62"/>
      <c r="AQ116" s="62"/>
      <c r="AR116" s="62"/>
      <c r="AS116" s="62" t="s">
        <v>116</v>
      </c>
      <c r="AV116" s="63">
        <f ca="1">AK116</f>
        <v>252245592</v>
      </c>
      <c r="AW116" s="63"/>
      <c r="AX116" s="63"/>
      <c r="AZ116" s="35"/>
    </row>
    <row r="117" spans="3:52" x14ac:dyDescent="0.25">
      <c r="C117" s="43" t="str">
        <f ca="1"/>
        <v xml:space="preserve">d4 23 67 25 d4 23 67 25 00 00 00 00 00 00 00 00 </v>
      </c>
      <c r="D117" s="51"/>
      <c r="E117" s="51"/>
      <c r="F117" s="51"/>
      <c r="G117" s="51"/>
      <c r="H117" s="51"/>
      <c r="I117" s="51"/>
      <c r="J117" s="64" t="s">
        <v>119</v>
      </c>
      <c r="K117" s="64">
        <f ca="1">HEX2DEC(CONCATENATE(T120,S120,R120))</f>
        <v>85</v>
      </c>
      <c r="L117" s="64" t="s">
        <v>108</v>
      </c>
      <c r="M117" s="51"/>
      <c r="N117" s="55"/>
      <c r="O117" s="55"/>
      <c r="P117" s="55"/>
      <c r="Q117" s="55"/>
      <c r="R117" s="55"/>
      <c r="S117" s="55"/>
      <c r="T117" s="55"/>
      <c r="U117" s="55"/>
      <c r="V117" s="55"/>
      <c r="W117" s="55"/>
      <c r="X117" s="55"/>
      <c r="Y117" s="55"/>
      <c r="Z117" s="55"/>
      <c r="AA117" s="55"/>
      <c r="AB117" s="55"/>
      <c r="AC117" s="56"/>
      <c r="AD117" s="22">
        <v>4</v>
      </c>
      <c r="AE117" s="22" t="s">
        <v>1915</v>
      </c>
      <c r="AF117" s="22"/>
      <c r="AG117" s="22"/>
      <c r="AH117" s="22"/>
      <c r="AI117" s="23"/>
      <c r="AK117" s="62">
        <f ca="1">AK124+AK118</f>
        <v>1512</v>
      </c>
      <c r="AL117" s="61" t="s">
        <v>121</v>
      </c>
      <c r="AV117" s="65"/>
      <c r="AW117" s="49"/>
      <c r="AX117" s="49"/>
      <c r="AZ117" s="35"/>
    </row>
    <row r="118" spans="3:52" x14ac:dyDescent="0.25">
      <c r="C118" s="43" t="str">
        <f ca="1"/>
        <v xml:space="preserve">90 8e 21 1a 00 00 00 00 00 00 00 00 01 01 00 00 </v>
      </c>
      <c r="D118" s="51"/>
      <c r="E118" s="51"/>
      <c r="F118" s="51"/>
      <c r="G118" s="51"/>
      <c r="H118" s="51"/>
      <c r="I118" s="51"/>
      <c r="J118" s="55"/>
      <c r="K118" s="55"/>
      <c r="L118" s="55"/>
      <c r="M118" s="51"/>
      <c r="N118" s="55"/>
      <c r="O118" s="55"/>
      <c r="P118" s="55"/>
      <c r="Q118" s="55"/>
      <c r="R118" s="55"/>
      <c r="S118" s="55"/>
      <c r="T118" s="55"/>
      <c r="U118" s="55"/>
      <c r="V118" s="55"/>
      <c r="W118" s="55"/>
      <c r="X118" s="55"/>
      <c r="Y118" s="55"/>
      <c r="Z118" s="55"/>
      <c r="AA118" s="55"/>
      <c r="AB118" s="55"/>
      <c r="AC118" s="56"/>
      <c r="AD118" s="22">
        <v>5</v>
      </c>
      <c r="AE118" s="22" t="s">
        <v>234</v>
      </c>
      <c r="AF118" s="22"/>
      <c r="AG118" s="22"/>
      <c r="AH118" s="22"/>
      <c r="AI118" s="23"/>
      <c r="AK118" s="62">
        <f>18*16</f>
        <v>288</v>
      </c>
      <c r="AL118" s="61" t="s">
        <v>126</v>
      </c>
      <c r="AV118" s="65"/>
      <c r="AW118" s="49"/>
      <c r="AX118" s="49"/>
      <c r="AZ118" s="35"/>
    </row>
    <row r="119" spans="3:52" x14ac:dyDescent="0.25">
      <c r="C119" s="43" t="str">
        <f ca="1"/>
        <v xml:space="preserve">d0 a7 a2 0d bb 0b 00 00 04 00 00 00 fa 00 00 00 </v>
      </c>
      <c r="D119" s="51"/>
      <c r="E119" s="51"/>
      <c r="F119" s="51"/>
      <c r="G119" s="51"/>
      <c r="H119" s="51"/>
      <c r="I119" s="51"/>
      <c r="J119" s="51"/>
      <c r="K119" s="51"/>
      <c r="L119" s="51"/>
      <c r="M119" s="51"/>
      <c r="N119" s="55"/>
      <c r="O119" s="55"/>
      <c r="P119" s="55"/>
      <c r="Q119" s="55"/>
      <c r="R119" s="55"/>
      <c r="S119" s="55"/>
      <c r="T119" s="55"/>
      <c r="U119" s="55"/>
      <c r="V119" s="55">
        <f ca="1">_xlfn.NUMBERVALUE(HEX2DEC(MID($C119,V$27,2)))</f>
        <v>4</v>
      </c>
      <c r="W119" s="55"/>
      <c r="X119" s="55"/>
      <c r="Y119" s="55"/>
      <c r="Z119" s="55" t="str">
        <f t="shared" ref="Z119:AB120" ca="1" si="37">MID($C119,Z$27,2)</f>
        <v>fa</v>
      </c>
      <c r="AA119" s="55" t="str">
        <f t="shared" ca="1" si="37"/>
        <v>00</v>
      </c>
      <c r="AB119" s="55" t="str">
        <f t="shared" ca="1" si="37"/>
        <v>00</v>
      </c>
      <c r="AC119" s="56"/>
      <c r="AD119" s="22">
        <v>6</v>
      </c>
      <c r="AE119" s="22" t="s">
        <v>235</v>
      </c>
      <c r="AF119" s="22"/>
      <c r="AG119" s="22"/>
      <c r="AH119" s="22"/>
      <c r="AI119" s="23"/>
      <c r="AK119" t="s">
        <v>131</v>
      </c>
      <c r="AZ119" s="35"/>
    </row>
    <row r="120" spans="3:52" x14ac:dyDescent="0.25">
      <c r="C120" s="43" t="str">
        <f ca="1"/>
        <v xml:space="preserve">a5 00 00 00 55 00 00 00 05 00 00 00 3e 93 91 2c </v>
      </c>
      <c r="D120" s="51"/>
      <c r="E120" s="51"/>
      <c r="F120" s="51"/>
      <c r="G120" s="51"/>
      <c r="H120" s="51"/>
      <c r="I120" s="51"/>
      <c r="J120" s="51" t="s">
        <v>134</v>
      </c>
      <c r="K120" s="51">
        <f ca="1">IF(AK120=0,0,AK131)</f>
        <v>1</v>
      </c>
      <c r="L120" s="68" t="str">
        <f ca="1">VLOOKUP(V120,$AD$72:$AE$97,2)</f>
        <v>Box</v>
      </c>
      <c r="M120" s="66"/>
      <c r="N120" s="55" t="str">
        <f ca="1">MID($C120,N$27,2)</f>
        <v>a5</v>
      </c>
      <c r="O120" s="55" t="str">
        <f ca="1">MID($C120,O$27,2)</f>
        <v>00</v>
      </c>
      <c r="P120" s="55" t="str">
        <f ca="1">MID($C120,P$27,2)</f>
        <v>00</v>
      </c>
      <c r="Q120" s="55"/>
      <c r="R120" s="55" t="str">
        <f t="shared" ref="R120:T121" ca="1" si="38">MID($C120,R$27,2)</f>
        <v>55</v>
      </c>
      <c r="S120" s="55" t="str">
        <f t="shared" ca="1" si="38"/>
        <v>00</v>
      </c>
      <c r="T120" s="55" t="str">
        <f t="shared" ca="1" si="38"/>
        <v>00</v>
      </c>
      <c r="U120" s="55"/>
      <c r="V120" s="55">
        <f ca="1">_xlfn.NUMBERVALUE(HEX2DEC(MID($C120,V$27,2)))</f>
        <v>5</v>
      </c>
      <c r="W120" s="55"/>
      <c r="X120" s="55"/>
      <c r="Y120" s="55"/>
      <c r="Z120" s="55" t="str">
        <f t="shared" ca="1" si="37"/>
        <v>3e</v>
      </c>
      <c r="AA120" s="55" t="str">
        <f t="shared" ca="1" si="37"/>
        <v>93</v>
      </c>
      <c r="AB120" s="55" t="str">
        <f t="shared" ca="1" si="37"/>
        <v>91</v>
      </c>
      <c r="AC120" s="56" t="str">
        <f ca="1">MID($C120,AC$27,2)</f>
        <v>2c</v>
      </c>
      <c r="AD120" s="22">
        <v>7</v>
      </c>
      <c r="AE120" s="22" t="s">
        <v>236</v>
      </c>
      <c r="AF120" s="22"/>
      <c r="AG120" s="22"/>
      <c r="AH120" s="22"/>
      <c r="AI120" s="23"/>
      <c r="AK120">
        <f ca="1">HEX2DEC(CONCATENATE(AC120,AB120,AA120,Z120))</f>
        <v>747737918</v>
      </c>
      <c r="AL120" t="str">
        <f ca="1">DEC2HEX(AK120)</f>
        <v>2C91933E</v>
      </c>
      <c r="AO120" s="8" t="s">
        <v>137</v>
      </c>
      <c r="AS120" t="s">
        <v>138</v>
      </c>
      <c r="AZ120" s="35"/>
    </row>
    <row r="121" spans="3:52" x14ac:dyDescent="0.25">
      <c r="C121" s="43" t="str">
        <f ca="1"/>
        <v xml:space="preserve">00 00 00 00 78 e8 d1 2c 00 00 00 00 04 00 00 00 </v>
      </c>
      <c r="D121" s="51"/>
      <c r="E121" s="51"/>
      <c r="F121" s="51"/>
      <c r="G121" s="51"/>
      <c r="H121" s="51"/>
      <c r="I121" s="51"/>
      <c r="J121" s="69" t="s">
        <v>141</v>
      </c>
      <c r="K121" s="68" t="str">
        <f ca="1">VLOOKUP(Z121,$AD$99:$AE$103,2)</f>
        <v>N/A</v>
      </c>
      <c r="L121" s="73"/>
      <c r="M121" s="51"/>
      <c r="N121" s="55"/>
      <c r="O121" s="55"/>
      <c r="P121" s="55"/>
      <c r="Q121" s="55"/>
      <c r="R121" s="55" t="str">
        <f t="shared" ca="1" si="38"/>
        <v>78</v>
      </c>
      <c r="S121" s="55" t="str">
        <f t="shared" ca="1" si="38"/>
        <v>e8</v>
      </c>
      <c r="T121" s="55" t="str">
        <f t="shared" ca="1" si="38"/>
        <v>d1</v>
      </c>
      <c r="U121" s="55" t="str">
        <f ca="1">MID($C121,U$27,2)</f>
        <v>2c</v>
      </c>
      <c r="V121" s="55"/>
      <c r="W121" s="55"/>
      <c r="X121" s="55"/>
      <c r="Y121" s="55"/>
      <c r="Z121" s="55">
        <f ca="1">_xlfn.NUMBERVALUE(HEX2DEC(MID($C121,Z$27,2)))</f>
        <v>4</v>
      </c>
      <c r="AA121" s="55"/>
      <c r="AB121" s="55"/>
      <c r="AC121" s="56"/>
      <c r="AD121" s="22">
        <v>23</v>
      </c>
      <c r="AE121" s="181" t="s">
        <v>1911</v>
      </c>
      <c r="AF121" s="22"/>
      <c r="AG121" s="22"/>
      <c r="AH121" s="22"/>
      <c r="AI121" s="23"/>
      <c r="AV121" s="72">
        <f ca="1">HEX2DEC(CONCATENATE(U121,T121,S121,R121))</f>
        <v>751954040</v>
      </c>
      <c r="AW121" s="49"/>
      <c r="AX121" s="49"/>
      <c r="AZ121" s="35"/>
    </row>
    <row r="122" spans="3:52" x14ac:dyDescent="0.25">
      <c r="C122" s="43" t="str">
        <f ca="1"/>
        <v xml:space="preserve">ff ff ff ff 00 00 00 00 00 00 00 00 00 00 00 00 </v>
      </c>
      <c r="D122" s="51"/>
      <c r="E122" s="51"/>
      <c r="F122" s="51"/>
      <c r="G122" s="51"/>
      <c r="H122" s="51"/>
      <c r="I122" s="51"/>
      <c r="J122" s="51"/>
      <c r="K122" s="51"/>
      <c r="L122" s="73"/>
      <c r="M122" s="51"/>
      <c r="N122" s="55"/>
      <c r="O122" s="55"/>
      <c r="P122" s="55"/>
      <c r="Q122" s="55"/>
      <c r="R122" s="55"/>
      <c r="S122" s="55"/>
      <c r="T122" s="55"/>
      <c r="U122" s="55"/>
      <c r="V122" s="55"/>
      <c r="W122" s="55"/>
      <c r="X122" s="55"/>
      <c r="Y122" s="55"/>
      <c r="Z122" s="55"/>
      <c r="AA122" s="55"/>
      <c r="AB122" s="55"/>
      <c r="AC122" s="56"/>
      <c r="AD122" s="22">
        <v>105</v>
      </c>
      <c r="AE122" s="99" t="s">
        <v>237</v>
      </c>
      <c r="AF122" s="22"/>
      <c r="AG122" s="22"/>
      <c r="AH122" s="22"/>
      <c r="AI122" s="23"/>
      <c r="AK122">
        <f ca="1">AK$3</f>
        <v>252244080</v>
      </c>
      <c r="AL122" s="8" t="s">
        <v>146</v>
      </c>
      <c r="AZ122" s="35"/>
    </row>
    <row r="123" spans="3:52" x14ac:dyDescent="0.25">
      <c r="C123" s="43" t="str">
        <f ca="1"/>
        <v xml:space="preserve">00 00 00 00 00 00 00 00 00 00 00 00 00 00 00 00 </v>
      </c>
      <c r="D123" s="51"/>
      <c r="E123" s="51"/>
      <c r="F123" s="51"/>
      <c r="G123" s="51"/>
      <c r="H123" s="51"/>
      <c r="I123" s="51"/>
      <c r="J123" s="51"/>
      <c r="K123" s="51"/>
      <c r="L123" s="51"/>
      <c r="M123" s="51"/>
      <c r="N123" s="55"/>
      <c r="O123" s="55"/>
      <c r="P123" s="55"/>
      <c r="Q123" s="55"/>
      <c r="R123" s="55"/>
      <c r="S123" s="55"/>
      <c r="T123" s="55"/>
      <c r="U123" s="55"/>
      <c r="V123" s="55"/>
      <c r="W123" s="55"/>
      <c r="X123" s="55"/>
      <c r="Y123" s="55"/>
      <c r="Z123" s="55"/>
      <c r="AA123" s="55"/>
      <c r="AB123" s="55"/>
      <c r="AC123" s="56"/>
      <c r="AD123" s="22">
        <v>108</v>
      </c>
      <c r="AE123" s="99" t="s">
        <v>238</v>
      </c>
      <c r="AF123" s="22"/>
      <c r="AG123" s="22"/>
      <c r="AH123" s="22"/>
      <c r="AI123" s="23"/>
      <c r="AK123">
        <f>25.5*16</f>
        <v>408</v>
      </c>
      <c r="AL123" s="8" t="s">
        <v>151</v>
      </c>
      <c r="AZ123" s="35"/>
    </row>
    <row r="124" spans="3:52" x14ac:dyDescent="0.25">
      <c r="C124" s="43" t="str">
        <f ca="1"/>
        <v xml:space="preserve">00 00 00 00 00 00 00 00 00 00 00 00 00 00 00 00 </v>
      </c>
      <c r="D124" s="51"/>
      <c r="E124" s="51"/>
      <c r="F124" s="51"/>
      <c r="G124" s="51"/>
      <c r="H124" s="51"/>
      <c r="I124" s="51"/>
      <c r="J124" s="51"/>
      <c r="K124" s="51"/>
      <c r="L124" s="51"/>
      <c r="M124" s="51"/>
      <c r="N124" s="55"/>
      <c r="O124" s="55"/>
      <c r="P124" s="55"/>
      <c r="Q124" s="55"/>
      <c r="R124" s="55"/>
      <c r="S124" s="55"/>
      <c r="T124" s="55"/>
      <c r="U124" s="55"/>
      <c r="V124" s="55"/>
      <c r="W124" s="55"/>
      <c r="X124" s="55"/>
      <c r="Y124" s="55"/>
      <c r="Z124" s="55"/>
      <c r="AA124" s="55"/>
      <c r="AB124" s="55"/>
      <c r="AC124" s="56"/>
      <c r="AD124" s="22">
        <v>263</v>
      </c>
      <c r="AE124" s="22" t="s">
        <v>239</v>
      </c>
      <c r="AF124" s="22"/>
      <c r="AG124" s="22"/>
      <c r="AH124" s="22"/>
      <c r="AI124" s="23"/>
      <c r="AK124">
        <f ca="1">(V119-1)*AK123</f>
        <v>1224</v>
      </c>
      <c r="AL124" s="8" t="s">
        <v>155</v>
      </c>
      <c r="AZ124" s="35"/>
    </row>
    <row r="125" spans="3:52" x14ac:dyDescent="0.25">
      <c r="C125" s="43" t="str">
        <f ca="1"/>
        <v xml:space="preserve">00 00 00 00 2d 0b e7 ae 00 00 00 00 ff ff ff ff </v>
      </c>
      <c r="D125" s="51"/>
      <c r="E125" s="51"/>
      <c r="F125" s="51"/>
      <c r="G125" s="51"/>
      <c r="H125" s="51"/>
      <c r="I125" s="51"/>
      <c r="J125" s="69" t="s">
        <v>85</v>
      </c>
      <c r="K125" s="68" t="str">
        <f ca="1">VLOOKUP(Z125,$AD$105:$AE$110,2)</f>
        <v>N/A</v>
      </c>
      <c r="L125" s="51"/>
      <c r="M125" s="51"/>
      <c r="N125" s="55"/>
      <c r="O125" s="55"/>
      <c r="P125" s="55"/>
      <c r="Q125" s="55"/>
      <c r="R125" s="55"/>
      <c r="S125" s="55"/>
      <c r="T125" s="55"/>
      <c r="U125" s="55"/>
      <c r="V125" s="55"/>
      <c r="W125" s="55"/>
      <c r="X125" s="55"/>
      <c r="Y125" s="55"/>
      <c r="Z125" s="55">
        <f ca="1">_xlfn.NUMBERVALUE(HEX2DEC(MID($C125,Z$27,2)))</f>
        <v>255</v>
      </c>
      <c r="AA125" s="55"/>
      <c r="AB125" s="55"/>
      <c r="AC125" s="56"/>
      <c r="AD125" s="22">
        <v>264</v>
      </c>
      <c r="AE125" s="22" t="s">
        <v>240</v>
      </c>
      <c r="AF125" s="22"/>
      <c r="AG125" s="22"/>
      <c r="AH125" s="22"/>
      <c r="AI125" s="23"/>
      <c r="AJ125" t="s">
        <v>242</v>
      </c>
      <c r="AK125">
        <f>10*16+12</f>
        <v>172</v>
      </c>
      <c r="AL125" s="8" t="s">
        <v>159</v>
      </c>
      <c r="AZ125" s="35"/>
    </row>
    <row r="126" spans="3:52" x14ac:dyDescent="0.25">
      <c r="C126" s="43" t="str">
        <f ca="1"/>
        <v xml:space="preserve">ff ff ff ff 04 00 00 00 02 00 00 00 ff ff ff ff </v>
      </c>
      <c r="D126" s="51"/>
      <c r="E126" s="51"/>
      <c r="F126" s="51"/>
      <c r="G126" s="51"/>
      <c r="H126" s="51"/>
      <c r="I126" s="51"/>
      <c r="J126" s="51" t="s">
        <v>162</v>
      </c>
      <c r="K126" s="68" t="str">
        <f ca="1">VLOOKUP(M126,$AD$113:$AE$135,2,FALSE)</f>
        <v>Specialist Kit Box</v>
      </c>
      <c r="L126" s="51"/>
      <c r="M126" s="54">
        <f ca="1">HEX2DEC(CONCATENATE(X126,W126,V126))</f>
        <v>2</v>
      </c>
      <c r="N126" s="55"/>
      <c r="O126" s="55"/>
      <c r="P126" s="55"/>
      <c r="Q126" s="55"/>
      <c r="R126" s="55"/>
      <c r="S126" s="55"/>
      <c r="T126" s="55"/>
      <c r="U126" s="55"/>
      <c r="V126" s="55" t="str">
        <f ca="1">MID($C126,V$27,2)</f>
        <v>02</v>
      </c>
      <c r="W126" s="55" t="str">
        <f ca="1">MID($C126,W$27,2)</f>
        <v>00</v>
      </c>
      <c r="X126" s="55" t="str">
        <f ca="1">MID($C126,X$27,2)</f>
        <v>00</v>
      </c>
      <c r="Y126" s="55"/>
      <c r="Z126" s="55"/>
      <c r="AA126" s="55"/>
      <c r="AB126" s="55"/>
      <c r="AC126" s="56"/>
      <c r="AD126" s="22">
        <v>286</v>
      </c>
      <c r="AE126" s="99" t="s">
        <v>241</v>
      </c>
      <c r="AF126" s="22"/>
      <c r="AG126" s="22"/>
      <c r="AH126" s="22"/>
      <c r="AI126" s="23"/>
      <c r="AJ126" t="s">
        <v>242</v>
      </c>
      <c r="AK126">
        <f ca="1">AK124+AK125</f>
        <v>1396</v>
      </c>
      <c r="AL126" s="8" t="s">
        <v>164</v>
      </c>
      <c r="AZ126" s="35"/>
    </row>
    <row r="127" spans="3:52" x14ac:dyDescent="0.25">
      <c r="C127" s="43" t="str">
        <f ca="1"/>
        <v xml:space="preserve">00 00 00 00 00 00 00 00 00 00 00 00 00 00 00 00 </v>
      </c>
      <c r="D127" s="51"/>
      <c r="E127" s="51"/>
      <c r="F127" s="51"/>
      <c r="G127" s="51"/>
      <c r="H127" s="51"/>
      <c r="I127" s="51"/>
      <c r="J127" s="51" t="s">
        <v>167</v>
      </c>
      <c r="K127" s="51">
        <f ca="1">IF(AK128=0,0,AK113)</f>
        <v>500</v>
      </c>
      <c r="L127" s="68" t="str">
        <f ca="1">VLOOKUP(Z127,$AD$72:$AE$97,2)</f>
        <v>Credit</v>
      </c>
      <c r="M127" s="51"/>
      <c r="N127" s="51"/>
      <c r="O127" s="51"/>
      <c r="P127" s="51"/>
      <c r="Q127" s="51"/>
      <c r="R127" s="51"/>
      <c r="S127" s="51"/>
      <c r="T127" s="51"/>
      <c r="U127" s="51"/>
      <c r="V127" s="51"/>
      <c r="W127" s="51"/>
      <c r="X127" s="51"/>
      <c r="Y127" s="51"/>
      <c r="Z127" s="55">
        <f ca="1">_xlfn.NUMBERVALUE(HEX2DEC(MID($C127,Z$27,2)))</f>
        <v>0</v>
      </c>
      <c r="AA127" s="51"/>
      <c r="AB127" s="51"/>
      <c r="AC127" s="76"/>
      <c r="AD127" s="22">
        <v>305</v>
      </c>
      <c r="AE127" s="99" t="s">
        <v>243</v>
      </c>
      <c r="AF127" s="22"/>
      <c r="AG127" s="22"/>
      <c r="AH127" s="22"/>
      <c r="AI127" s="23"/>
      <c r="AK127">
        <f ca="1">AK122+AK126</f>
        <v>252245476</v>
      </c>
      <c r="AL127" s="8" t="s">
        <v>115</v>
      </c>
      <c r="AS127" t="s">
        <v>116</v>
      </c>
      <c r="AT127" t="str">
        <f ca="1">DEC2HEX(AK127)</f>
        <v>F08F5E4</v>
      </c>
      <c r="AZ127" s="35"/>
    </row>
    <row r="128" spans="3:52" x14ac:dyDescent="0.25">
      <c r="C128" s="43" t="str">
        <f ca="1"/>
        <v xml:space="preserve">82 38 9e 2c 00 00 00 00 c4 eb 91 51 00 00 00 00 </v>
      </c>
      <c r="D128" s="51"/>
      <c r="E128" s="51"/>
      <c r="F128" s="51"/>
      <c r="G128" s="51"/>
      <c r="H128" s="51"/>
      <c r="I128" s="51"/>
      <c r="J128" s="51"/>
      <c r="K128" s="51"/>
      <c r="L128" s="51"/>
      <c r="M128" s="51"/>
      <c r="N128" s="55" t="str">
        <f ca="1">MID($C128,N$27,2)</f>
        <v>82</v>
      </c>
      <c r="O128" s="55" t="str">
        <f ca="1">MID($C128,O$27,2)</f>
        <v>38</v>
      </c>
      <c r="P128" s="55" t="str">
        <f ca="1">MID($C128,P$27,2)</f>
        <v>9e</v>
      </c>
      <c r="Q128" s="55" t="str">
        <f ca="1">MID($C128,Q$27,2)</f>
        <v>2c</v>
      </c>
      <c r="R128" s="51"/>
      <c r="S128" s="51"/>
      <c r="T128" s="51"/>
      <c r="U128" s="51"/>
      <c r="V128" s="55" t="str">
        <f ca="1">MID($C128,V$27,2)</f>
        <v>c4</v>
      </c>
      <c r="W128" s="55" t="str">
        <f ca="1">MID($C128,W$27,2)</f>
        <v>eb</v>
      </c>
      <c r="X128" s="55" t="str">
        <f ca="1">MID($C128,X$27,2)</f>
        <v>91</v>
      </c>
      <c r="Y128" s="55" t="str">
        <f ca="1">MID($C128,Y$27,2)</f>
        <v>51</v>
      </c>
      <c r="Z128" s="51"/>
      <c r="AA128" s="51"/>
      <c r="AB128" s="51"/>
      <c r="AC128" s="76"/>
      <c r="AD128" s="22"/>
      <c r="AE128" s="22"/>
      <c r="AF128" s="22"/>
      <c r="AG128" s="22"/>
      <c r="AH128" s="22"/>
      <c r="AI128" s="23"/>
      <c r="AK128" s="62">
        <f ca="1">HEX2DEC(CONCATENATE(Q128,P128,O128,N128))</f>
        <v>748566658</v>
      </c>
      <c r="AL128" s="61" t="s">
        <v>173</v>
      </c>
      <c r="AV128" s="63">
        <f ca="1">HEX2DEC(CONCATENATE(Y128,X128,W128,V128))</f>
        <v>1368517572</v>
      </c>
      <c r="AW128" s="63"/>
      <c r="AX128" s="63"/>
      <c r="AZ128" s="35"/>
    </row>
    <row r="129" spans="2:58" x14ac:dyDescent="0.25">
      <c r="C129" s="43" t="str">
        <f ca="1"/>
        <v xml:space="preserve">04 00 00 00 ff ff ff ff 00 00 00 00 00 00 00 00 </v>
      </c>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76"/>
      <c r="AD129" s="22">
        <v>544</v>
      </c>
      <c r="AE129" s="22" t="s">
        <v>1916</v>
      </c>
      <c r="AF129" s="22"/>
      <c r="AG129" s="22"/>
      <c r="AH129" s="22"/>
      <c r="AI129" s="23"/>
      <c r="AK129">
        <f ca="1">_xlfn.BITXOR(AK120,I$28)</f>
        <v>252247524</v>
      </c>
      <c r="AL129" s="8" t="s">
        <v>110</v>
      </c>
      <c r="AP129" s="8" t="s">
        <v>104</v>
      </c>
      <c r="AS129" t="str">
        <f ca="1">DEC2HEX(AK129)</f>
        <v>F08FDE4</v>
      </c>
      <c r="AV129" s="72">
        <f ca="1">_xlfn.BITXOR(AV121,AV$28)</f>
        <v>256439780</v>
      </c>
      <c r="AW129" s="49"/>
      <c r="AX129" s="49"/>
      <c r="AZ129" s="35"/>
    </row>
    <row r="130" spans="2:58" x14ac:dyDescent="0.25">
      <c r="C130" s="43" t="str">
        <f ca="1"/>
        <v xml:space="preserve">00 00 00 00 00 00 00 00 00 00 00 00 00 00 00 00 </v>
      </c>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76"/>
      <c r="AD130" s="22">
        <v>545</v>
      </c>
      <c r="AE130" s="22" t="s">
        <v>1917</v>
      </c>
      <c r="AF130" s="22"/>
      <c r="AG130" s="22"/>
      <c r="AH130" s="22"/>
      <c r="AI130" s="23"/>
      <c r="AK130">
        <f ca="1">_xlfn.BITXOR(AK129,AK127)</f>
        <v>2048</v>
      </c>
      <c r="AL130" s="8" t="s">
        <v>103</v>
      </c>
      <c r="AP130" s="8" t="s">
        <v>104</v>
      </c>
      <c r="AS130" t="str">
        <f ca="1">DEC2HEX(AK130)</f>
        <v>800</v>
      </c>
      <c r="AV130" s="72">
        <f ca="1">_xlfn.BITXOR(AV129,AK127)</f>
        <v>4194304</v>
      </c>
      <c r="AW130" s="49"/>
      <c r="AX130" s="49"/>
      <c r="AZ130" s="35"/>
    </row>
    <row r="131" spans="2:58" x14ac:dyDescent="0.25">
      <c r="C131" s="43" t="str">
        <f ca="1"/>
        <v xml:space="preserve">00 00 00 00 00 00 00 00 00 00 00 00 00 00 00 00 </v>
      </c>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76"/>
      <c r="AD131" s="22">
        <v>12</v>
      </c>
      <c r="AE131" s="22" t="s">
        <v>2227</v>
      </c>
      <c r="AF131" s="22"/>
      <c r="AG131" s="22"/>
      <c r="AH131" s="22"/>
      <c r="AI131" s="23"/>
      <c r="AK131" s="77">
        <f ca="1">_xlfn.BITRSHIFT(AK130,HEX2DEC("B"))</f>
        <v>1</v>
      </c>
      <c r="AL131" s="8" t="s">
        <v>99</v>
      </c>
      <c r="AS131" t="str">
        <f ca="1">DEC2HEX(AK131)</f>
        <v>1</v>
      </c>
      <c r="AV131" s="72">
        <f ca="1">_xlfn.BITRSHIFT(AV130,HEX2DEC("16"))</f>
        <v>1</v>
      </c>
      <c r="AW131" s="49"/>
      <c r="AX131" s="49"/>
      <c r="AZ131" s="35"/>
    </row>
    <row r="132" spans="2:58" x14ac:dyDescent="0.25">
      <c r="C132" s="43" t="str">
        <f ca="1"/>
        <v xml:space="preserve">00 00 00 00 00 00 00 00 a1 0b e7 ae 00 00 00 00 </v>
      </c>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76"/>
      <c r="AD132" s="22"/>
      <c r="AE132" s="22"/>
      <c r="AF132" s="22"/>
      <c r="AG132" s="22"/>
      <c r="AH132" s="22"/>
      <c r="AI132" s="23"/>
      <c r="AV132" s="97"/>
      <c r="AY132" s="79">
        <v>22</v>
      </c>
      <c r="AZ132" s="35"/>
    </row>
    <row r="133" spans="2:58" x14ac:dyDescent="0.25">
      <c r="C133" s="43" t="str">
        <f ca="1"/>
        <v xml:space="preserve">ff ff ff ff ff ff ff ff 04 00 00 00 00 00 00 00 </v>
      </c>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76"/>
      <c r="AD133" s="22">
        <v>14</v>
      </c>
      <c r="AE133" s="22" t="s">
        <v>1980</v>
      </c>
      <c r="AF133" s="22"/>
      <c r="AG133" s="22"/>
      <c r="AH133" s="22"/>
      <c r="AI133" s="23"/>
      <c r="AV133" s="72"/>
      <c r="AW133" s="49"/>
      <c r="AX133" s="49"/>
      <c r="AZ133" s="35"/>
    </row>
    <row r="134" spans="2:58" x14ac:dyDescent="0.25">
      <c r="C134" s="43" t="str">
        <f ca="1"/>
        <v xml:space="preserve">ff ff ff ff 00 00 00 00 00 00 00 00 00 00 00 00 </v>
      </c>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76"/>
      <c r="AD134" s="22"/>
      <c r="AE134" s="22"/>
      <c r="AF134" s="22"/>
      <c r="AG134" s="22"/>
      <c r="AH134" s="22"/>
      <c r="AI134" s="23"/>
      <c r="AK134" s="80">
        <f ca="1">IF(Z127=25,_xlfn.BITXOR(AK128,AK116),-1)</f>
        <v>-1</v>
      </c>
      <c r="AL134" s="81" t="s">
        <v>194</v>
      </c>
      <c r="AV134" s="72">
        <f ca="1">_xlfn.BITLSHIFT(_xlfn.BITXOR(AV130,_xlfn.BITLSHIFT(_xlfn.BITRSHIFT(AV130,AY132),AY132)),32-AY132)+_xlfn.BITRSHIFT(AV130,AY132)</f>
        <v>1</v>
      </c>
      <c r="AW134" s="49"/>
      <c r="AX134" s="49"/>
      <c r="AZ134" s="35"/>
    </row>
    <row r="135" spans="2:58" ht="15.75" thickBot="1" x14ac:dyDescent="0.3">
      <c r="C135" s="44" t="str">
        <f ca="1"/>
        <v xml:space="preserve">00 80 0c 44 01 00 00 00         </v>
      </c>
      <c r="D135" s="84"/>
      <c r="E135" s="84"/>
      <c r="F135" s="84"/>
      <c r="G135" s="84"/>
      <c r="H135" s="84"/>
      <c r="I135" s="84"/>
      <c r="J135" s="85" t="str">
        <f ca="1">IF(_xlfn.NUMBERVALUE(R135)=0,"Free Trial", "")</f>
        <v/>
      </c>
      <c r="K135" s="84"/>
      <c r="L135" s="86" t="s">
        <v>197</v>
      </c>
      <c r="M135" s="84">
        <f ca="1">IF(Q135="00",0,SIGN(55.5-CODE(LEFT(Q135,1)))*2^(MOD(CODE(LEFT(Q135,1))-IF(CODE(LEFT(Q135,1))&gt;57,55,48),8)*32+(CODE(RIGHT(Q135,1))-IF(CODE(RIGHT(Q135,1))&gt;57,55,48))*2+(CODE(LEFT(P135,1))&gt;55)-127)*(1+(CODE(RIGHT(N135,1))-IF(CODE(RIGHT(N135,1))&gt;57,55,48)+(CODE(LEFT(N135,1))-IF(CODE(LEFT(N135,1))&gt;57,55,48))*16+(CODE(RIGHT(O135,1))-IF(CODE(RIGHT(O135,1))&gt;57,55,48))*256+(CODE(LEFT(O135,1))-IF(CODE(LEFT(O135,1))&gt;57,55,48))*4096+(CODE(RIGHT(P135,1))-IF(CODE(RIGHT(P135,1))&gt;57,55,48))*65536+MOD(CODE(LEFT(P135,1))-IF(CODE(LEFT(P135,1))&gt;57,55,48),8)*1048576)/8388608))</f>
        <v>562</v>
      </c>
      <c r="N135" s="87" t="str">
        <f ca="1">UPPER(MID($C135,N$27,2))</f>
        <v>00</v>
      </c>
      <c r="O135" s="87" t="str">
        <f ca="1">UPPER(MID($C135,O$27,2))</f>
        <v>80</v>
      </c>
      <c r="P135" s="87" t="str">
        <f ca="1">UPPER(MID($C135,P$27,2))</f>
        <v>0C</v>
      </c>
      <c r="Q135" s="87" t="str">
        <f ca="1">UPPER(MID($C135,Q$27,2))</f>
        <v>44</v>
      </c>
      <c r="R135" s="87" t="str">
        <f ca="1">MID($C135,R$27,2)</f>
        <v>01</v>
      </c>
      <c r="S135" s="84"/>
      <c r="T135" s="84"/>
      <c r="U135" s="84"/>
      <c r="V135" s="84"/>
      <c r="W135" s="84"/>
      <c r="X135" s="84"/>
      <c r="Y135" s="84"/>
      <c r="Z135" s="84"/>
      <c r="AA135" s="84"/>
      <c r="AB135" s="84"/>
      <c r="AC135" s="88"/>
      <c r="AD135" s="70">
        <v>999</v>
      </c>
      <c r="AE135" s="70" t="s">
        <v>217</v>
      </c>
      <c r="AF135" s="70"/>
      <c r="AG135" s="70"/>
      <c r="AH135" s="70"/>
      <c r="AI135" s="71"/>
      <c r="AK135" s="80"/>
      <c r="AL135" s="89" t="s">
        <v>199</v>
      </c>
      <c r="AZ135" s="35"/>
    </row>
    <row r="136" spans="2:58" ht="15.75" thickBot="1" x14ac:dyDescent="0.3">
      <c r="C136" s="98"/>
      <c r="N136" s="37"/>
      <c r="O136" s="37"/>
      <c r="P136" s="37"/>
      <c r="Q136" s="37"/>
      <c r="R136" s="37"/>
      <c r="S136" s="37"/>
      <c r="T136" s="37"/>
      <c r="U136" s="37"/>
      <c r="V136" s="37"/>
      <c r="W136" s="37"/>
      <c r="X136" s="37"/>
      <c r="Y136" s="37"/>
      <c r="Z136" s="37"/>
      <c r="AA136" s="37"/>
      <c r="AB136" s="37"/>
      <c r="AC136" s="37"/>
      <c r="AZ136" s="35"/>
    </row>
    <row r="137" spans="2:58" x14ac:dyDescent="0.25">
      <c r="B137" s="41">
        <f>B110+1</f>
        <v>10</v>
      </c>
      <c r="C137" s="42" t="str">
        <f t="array" aca="1" ref="C137:C162" ca="1">TRANSPOSE(INDIRECT(CONCATENATE("AD$",B137,":BC$",B137)))</f>
        <v xml:space="preserve">a8 96 64 02 bd 0b 00 00 50 11 cd 0f d0 11 cd 0f </v>
      </c>
      <c r="D137" s="45"/>
      <c r="E137" s="45"/>
      <c r="F137" s="45"/>
      <c r="G137" s="45"/>
      <c r="H137" s="45"/>
      <c r="I137" s="45"/>
      <c r="J137" s="45"/>
      <c r="K137" s="45" t="str">
        <f ca="1">CONCATENATE("CHALLENGE ",V146)</f>
        <v>CHALLENGE 5</v>
      </c>
      <c r="L137" s="45"/>
      <c r="M137" s="46" t="str">
        <f ca="1">UPPER(VLOOKUP(AK139,TRACKS!$BS$2:$BT$59,2,FALSE))</f>
        <v>VENICE REVERSE</v>
      </c>
      <c r="N137" s="47"/>
      <c r="O137" s="47"/>
      <c r="P137" s="47"/>
      <c r="Q137" s="47"/>
      <c r="R137" s="47"/>
      <c r="S137" s="47"/>
      <c r="T137" s="47"/>
      <c r="U137" s="47"/>
      <c r="V137" s="47"/>
      <c r="W137" s="47"/>
      <c r="X137" s="47"/>
      <c r="Y137" s="47"/>
      <c r="Z137" s="47" t="str">
        <f ca="1">MID($C137,Z$27,2)</f>
        <v>d0</v>
      </c>
      <c r="AA137" s="47" t="str">
        <f ca="1">MID($C137,AA$27,2)</f>
        <v>11</v>
      </c>
      <c r="AB137" s="47" t="str">
        <f ca="1">MID($C137,AB$27,2)</f>
        <v>cd</v>
      </c>
      <c r="AC137" s="48" t="str">
        <f ca="1">MID($C137,AC$27,2)</f>
        <v>0f</v>
      </c>
      <c r="AK137" t="str">
        <f ca="1">CONCATENATE(AC137,AB137,AA137,Z137)</f>
        <v>0fcd11d0</v>
      </c>
    </row>
    <row r="138" spans="2:58" x14ac:dyDescent="0.25">
      <c r="C138" s="43" t="str">
        <f ca="1"/>
        <v xml:space="preserve">07 00 00 00 07 00 00 00 01 00 00 00 00 00 00 00 </v>
      </c>
      <c r="D138" s="51"/>
      <c r="E138" s="51"/>
      <c r="F138" s="51"/>
      <c r="G138" s="51"/>
      <c r="H138" s="51"/>
      <c r="I138" s="51"/>
      <c r="J138" s="52" t="str">
        <f ca="1">VLOOKUP(N138,$AD$30:$AE$40,2)</f>
        <v>UNPLUGGED</v>
      </c>
      <c r="K138" s="53"/>
      <c r="L138" s="54">
        <f ca="1">HEX2DEC(CONCATENATE(X138,W138,V138))</f>
        <v>1</v>
      </c>
      <c r="M138" s="51" t="s">
        <v>89</v>
      </c>
      <c r="N138" s="55">
        <f ca="1">IF(LEFT(C138,2)="0A",10,_xlfn.NUMBERVALUE(LEFT(C138,2)))</f>
        <v>7</v>
      </c>
      <c r="O138" s="55"/>
      <c r="P138" s="55"/>
      <c r="Q138" s="55"/>
      <c r="R138" s="55"/>
      <c r="S138" s="55"/>
      <c r="T138" s="55"/>
      <c r="U138" s="55"/>
      <c r="V138" s="55" t="str">
        <f ca="1">MID($C138,V$27,2)</f>
        <v>01</v>
      </c>
      <c r="W138" s="55" t="str">
        <f ca="1">MID($C138,W$27,2)</f>
        <v>00</v>
      </c>
      <c r="X138" s="55" t="str">
        <f ca="1">MID($C138,X$27,2)</f>
        <v>00</v>
      </c>
      <c r="Y138" s="55"/>
      <c r="Z138" s="55"/>
      <c r="AA138" s="55"/>
      <c r="AB138" s="55"/>
      <c r="AC138" s="56"/>
      <c r="AK138">
        <f ca="1">HEX2DEC(AK137)+HEX2DEC("20")</f>
        <v>265097712</v>
      </c>
    </row>
    <row r="139" spans="2:58" x14ac:dyDescent="0.25">
      <c r="C139" s="43" t="str">
        <f ca="1"/>
        <v xml:space="preserve">00 00 00 00 00 00 00 00 00 00 00 00 08 00 00 00 </v>
      </c>
      <c r="D139" s="51"/>
      <c r="E139" s="51"/>
      <c r="F139" s="51"/>
      <c r="G139" s="51"/>
      <c r="H139" s="51"/>
      <c r="I139" s="51"/>
      <c r="K139" s="51"/>
      <c r="L139" s="54">
        <f ca="1">Z139</f>
        <v>8</v>
      </c>
      <c r="M139" s="51" t="s">
        <v>93</v>
      </c>
      <c r="N139" s="55"/>
      <c r="O139" s="55"/>
      <c r="P139" s="55"/>
      <c r="Q139" s="55"/>
      <c r="R139" s="55"/>
      <c r="S139" s="55"/>
      <c r="T139" s="55"/>
      <c r="U139" s="55"/>
      <c r="V139" s="55"/>
      <c r="W139" s="55"/>
      <c r="X139" s="55"/>
      <c r="Y139" s="55"/>
      <c r="Z139" s="55">
        <f ca="1">_xlfn.NUMBERVALUE(MID($C139,Z$27,2))</f>
        <v>8</v>
      </c>
      <c r="AA139" s="55"/>
      <c r="AB139" s="55"/>
      <c r="AC139" s="56"/>
      <c r="AK139" t="str">
        <f ca="1">VLOOKUP(AK138,TRACKS!$BP$2:$BQ$715,AK$27,FALSE)</f>
        <v>EventDef_Ven_Reverse</v>
      </c>
      <c r="AV139" s="57">
        <f ca="1">_xlfn.BITLSHIFT(_xlfn.BITXOR(AV141,_xlfn.BITLSHIFT(_xlfn.BITRSHIFT(AV141,AY139),AY139)),32-AY139)+_xlfn.BITRSHIFT(AV141,AY139)</f>
        <v>0</v>
      </c>
      <c r="AW139" s="57"/>
      <c r="AX139" s="57"/>
      <c r="AY139" s="58">
        <v>22</v>
      </c>
      <c r="AZ139" s="35" t="str">
        <f ca="1">DEC2BIN(MOD(QUOTIENT(AZ141,256^3),256),8)&amp;DEC2BIN(MOD(QUOTIENT(AZ141,256^2),256),8)&amp;DEC2BIN(MOD(QUOTIENT(AZ141,256^1),256),8)&amp;DEC2BIN(MOD(QUOTIENT(AZ141,256^0),256),8)</f>
        <v>00000000000000000000000000000000</v>
      </c>
    </row>
    <row r="140" spans="2:58" x14ac:dyDescent="0.25">
      <c r="C140" s="43" t="str">
        <f ca="1"/>
        <v xml:space="preserve">00 00 00 01 00 00 00 00 00 00 17 44 00 00 17 44 </v>
      </c>
      <c r="D140" s="51"/>
      <c r="E140" s="51"/>
      <c r="F140" s="51"/>
      <c r="G140" s="51"/>
      <c r="H140" s="51"/>
      <c r="I140" s="51"/>
      <c r="J140" s="51" t="str">
        <f ca="1">IF(_xlfn.NUMBERVALUE(Q140)=0,"","TRAFFIC")</f>
        <v>TRAFFIC</v>
      </c>
      <c r="K140" s="51"/>
      <c r="L140" s="59" t="s">
        <v>97</v>
      </c>
      <c r="M140" s="51">
        <f ca="1">VLOOKUP(Y140&amp;X140&amp;W140&amp;V140,Floats!$A$2:$B$1353,2,FALSE)</f>
        <v>604</v>
      </c>
      <c r="N140" s="55"/>
      <c r="O140" s="55"/>
      <c r="P140" s="55"/>
      <c r="Q140" s="55" t="str">
        <f ca="1">MID($C140,Q$27,2)</f>
        <v>01</v>
      </c>
      <c r="R140" s="55"/>
      <c r="S140" s="55"/>
      <c r="T140" s="55"/>
      <c r="U140" s="55"/>
      <c r="V140" s="55" t="str">
        <f ca="1">MID($C140,V$27,2)</f>
        <v>00</v>
      </c>
      <c r="W140" s="55" t="str">
        <f ca="1">MID($C140,W$27,2)</f>
        <v>00</v>
      </c>
      <c r="X140" s="55" t="str">
        <f ca="1">MID($C140,X$27,2)</f>
        <v>17</v>
      </c>
      <c r="Y140" s="55" t="str">
        <f ca="1">MID($C140,Y$27,2)</f>
        <v>44</v>
      </c>
      <c r="Z140" s="55"/>
      <c r="AA140" s="55"/>
      <c r="AB140" s="55"/>
      <c r="AC140" s="56"/>
      <c r="AK140" s="60">
        <f ca="1">_xlfn.BITRSHIFT(AK141,HEX2DEC("B"))</f>
        <v>0</v>
      </c>
      <c r="AL140" s="61" t="s">
        <v>99</v>
      </c>
      <c r="AM140" s="62"/>
      <c r="AN140" s="62"/>
      <c r="AO140" s="62"/>
      <c r="AP140" s="62"/>
      <c r="AQ140" s="62"/>
      <c r="AR140" s="62"/>
      <c r="AS140" s="62" t="str">
        <f ca="1">DEC2HEX(AK140)</f>
        <v>0</v>
      </c>
      <c r="AV140" s="63">
        <f ca="1">AZ163</f>
        <v>0</v>
      </c>
      <c r="AW140" s="63"/>
      <c r="AX140" s="63"/>
      <c r="AZ140" t="s">
        <v>244</v>
      </c>
      <c r="BD140" s="97" t="str">
        <f ca="1">DEC2BIN(MOD(QUOTIENT(BD141,256^3),256),8)&amp;DEC2BIN(MOD(QUOTIENT(BD141,256^2),256),8)&amp;DEC2BIN(MOD(QUOTIENT(BD141,256^1),256),8)&amp;DEC2BIN(MOD(QUOTIENT(BD141,256^0),256),8)</f>
        <v>01111101000000000000000000000000</v>
      </c>
    </row>
    <row r="141" spans="2:58" x14ac:dyDescent="0.25">
      <c r="C141" s="43" t="str">
        <f ca="1"/>
        <v xml:space="preserve">05 00 00 00 00 00 00 00 00 00 00 00 00 00 00 00 </v>
      </c>
      <c r="D141" s="51"/>
      <c r="E141" s="51"/>
      <c r="F141" s="51"/>
      <c r="G141" s="51"/>
      <c r="H141" s="51"/>
      <c r="I141" s="51"/>
      <c r="J141" s="51"/>
      <c r="K141" s="51"/>
      <c r="L141" s="51"/>
      <c r="M141" s="51"/>
      <c r="N141" s="55"/>
      <c r="O141" s="55"/>
      <c r="P141" s="55"/>
      <c r="Q141" s="55"/>
      <c r="R141" s="55"/>
      <c r="S141" s="55"/>
      <c r="T141" s="55"/>
      <c r="U141" s="55"/>
      <c r="V141" s="55"/>
      <c r="W141" s="55"/>
      <c r="X141" s="55"/>
      <c r="Y141" s="55"/>
      <c r="Z141" s="55"/>
      <c r="AA141" s="55"/>
      <c r="AB141" s="55"/>
      <c r="AC141" s="56"/>
      <c r="AK141" s="62">
        <f ca="1">_xlfn.BITXOR(AK142,AK143)</f>
        <v>0</v>
      </c>
      <c r="AL141" s="61" t="s">
        <v>103</v>
      </c>
      <c r="AM141" s="62"/>
      <c r="AN141" s="62"/>
      <c r="AO141" s="62"/>
      <c r="AP141" s="61" t="s">
        <v>104</v>
      </c>
      <c r="AQ141" s="62"/>
      <c r="AR141" s="62"/>
      <c r="AS141" s="62" t="str">
        <f ca="1">DEC2HEX(AK141)</f>
        <v>0</v>
      </c>
      <c r="AV141" s="63">
        <f ca="1">_xlfn.BITXOR(AV142,AV143)</f>
        <v>0</v>
      </c>
      <c r="AW141" s="63"/>
      <c r="AX141" s="63"/>
      <c r="AZ141" s="63">
        <f ca="1">AV141</f>
        <v>0</v>
      </c>
      <c r="BA141" s="63"/>
      <c r="BB141" s="63"/>
      <c r="BD141" s="72">
        <f ca="1">AV157</f>
        <v>2097152000</v>
      </c>
      <c r="BE141" s="72"/>
      <c r="BF141" s="72"/>
    </row>
    <row r="142" spans="2:58" x14ac:dyDescent="0.25">
      <c r="C142" s="43" t="str">
        <f ca="1"/>
        <v xml:space="preserve">00 00 00 00 00 00 00 00 00 00 00 00 00 00 00 00 </v>
      </c>
      <c r="D142" s="51"/>
      <c r="E142" s="51"/>
      <c r="F142" s="51"/>
      <c r="G142" s="51"/>
      <c r="H142" s="51"/>
      <c r="I142" s="51"/>
      <c r="J142" s="64" t="s">
        <v>107</v>
      </c>
      <c r="K142" s="64">
        <f ca="1">HEX2DEC(CONCATENATE(AB146,AA146,Z146))</f>
        <v>250</v>
      </c>
      <c r="L142" s="64" t="s">
        <v>108</v>
      </c>
      <c r="M142" s="51"/>
      <c r="N142" s="55"/>
      <c r="O142" s="55"/>
      <c r="P142" s="55"/>
      <c r="Q142" s="55"/>
      <c r="R142" s="55"/>
      <c r="S142" s="55"/>
      <c r="T142" s="55"/>
      <c r="U142" s="55"/>
      <c r="V142" s="55"/>
      <c r="W142" s="55"/>
      <c r="X142" s="55"/>
      <c r="Y142" s="55"/>
      <c r="Z142" s="55"/>
      <c r="AA142" s="55"/>
      <c r="AB142" s="55"/>
      <c r="AC142" s="56"/>
      <c r="AK142" s="62">
        <f ca="1">_xlfn.BITXOR(AK155,I$28)</f>
        <v>252246000</v>
      </c>
      <c r="AL142" s="61" t="s">
        <v>110</v>
      </c>
      <c r="AM142" s="62"/>
      <c r="AN142" s="62"/>
      <c r="AO142" s="62"/>
      <c r="AP142" s="61" t="s">
        <v>104</v>
      </c>
      <c r="AQ142" s="62"/>
      <c r="AR142" s="62"/>
      <c r="AS142" s="62" t="str">
        <f ca="1">DEC2HEX(AK142)</f>
        <v>F08F7F0</v>
      </c>
      <c r="AV142" s="63">
        <f ca="1">_xlfn.BITXOR(AV155,AV$28)</f>
        <v>252246000</v>
      </c>
      <c r="AW142" s="63"/>
      <c r="AX142" s="63"/>
      <c r="AZ142" s="63">
        <f ca="1">IF(AZ141=0,0,_xlfn.BITRSHIFT(AZ141,1)+IF(MOD(AZ141,2),2^31,0))</f>
        <v>0</v>
      </c>
      <c r="BA142" s="63"/>
      <c r="BB142" s="63"/>
      <c r="BD142" s="72">
        <f t="shared" ref="BD142:BD163" ca="1" si="39">IF(BD141=0,0,_xlfn.BITRSHIFT(BD141,1)+IF(MOD(BD141,2),2^31,0))</f>
        <v>1048576000</v>
      </c>
      <c r="BE142" s="72"/>
      <c r="BF142" s="72"/>
    </row>
    <row r="143" spans="2:58" x14ac:dyDescent="0.25">
      <c r="C143" s="43" t="str">
        <f ca="1"/>
        <v xml:space="preserve">00 00 80 3f 00 00 00 00 02 00 00 00 d8 23 67 25 </v>
      </c>
      <c r="D143" s="51"/>
      <c r="E143" s="51"/>
      <c r="F143" s="51"/>
      <c r="G143" s="51"/>
      <c r="H143" s="51"/>
      <c r="I143" s="51"/>
      <c r="J143" s="64" t="s">
        <v>113</v>
      </c>
      <c r="K143" s="64">
        <f ca="1">HEX2DEC(CONCATENATE(P147,O147,N147))</f>
        <v>165</v>
      </c>
      <c r="L143" s="64" t="s">
        <v>108</v>
      </c>
      <c r="M143" s="51"/>
      <c r="N143" s="55"/>
      <c r="O143" s="55"/>
      <c r="P143" s="55"/>
      <c r="Q143" s="55"/>
      <c r="R143" s="55"/>
      <c r="S143" s="55"/>
      <c r="T143" s="55"/>
      <c r="U143" s="55"/>
      <c r="V143" s="55"/>
      <c r="W143" s="55"/>
      <c r="X143" s="55"/>
      <c r="Y143" s="55"/>
      <c r="Z143" s="55"/>
      <c r="AA143" s="55"/>
      <c r="AB143" s="55"/>
      <c r="AC143" s="56"/>
      <c r="AK143" s="62">
        <f ca="1">AK149+AK144</f>
        <v>252246000</v>
      </c>
      <c r="AL143" s="61" t="s">
        <v>115</v>
      </c>
      <c r="AM143" s="62"/>
      <c r="AN143" s="62"/>
      <c r="AO143" s="62"/>
      <c r="AP143" s="62"/>
      <c r="AQ143" s="62"/>
      <c r="AR143" s="62"/>
      <c r="AS143" s="62" t="s">
        <v>116</v>
      </c>
      <c r="AV143" s="63">
        <f ca="1">AK143</f>
        <v>252246000</v>
      </c>
      <c r="AW143" s="63"/>
      <c r="AX143" s="63"/>
      <c r="AZ143" s="63">
        <f t="shared" ref="AZ143:AZ163" ca="1" si="40">IF(AZ142=0,0,_xlfn.BITRSHIFT(AZ142,1)+IF(MOD(AZ142,2),2^31,0))</f>
        <v>0</v>
      </c>
      <c r="BA143" s="63"/>
      <c r="BB143" s="63"/>
      <c r="BD143" s="72">
        <f t="shared" ca="1" si="39"/>
        <v>524288000</v>
      </c>
      <c r="BE143" s="72"/>
      <c r="BF143" s="72"/>
    </row>
    <row r="144" spans="2:58" x14ac:dyDescent="0.25">
      <c r="C144" s="43" t="str">
        <f ca="1"/>
        <v xml:space="preserve">e4 23 67 25 e4 23 67 25 00 00 00 00 00 00 00 00 </v>
      </c>
      <c r="D144" s="51"/>
      <c r="E144" s="51"/>
      <c r="F144" s="51"/>
      <c r="G144" s="51"/>
      <c r="H144" s="51"/>
      <c r="I144" s="51"/>
      <c r="J144" s="64" t="s">
        <v>119</v>
      </c>
      <c r="K144" s="64">
        <f ca="1">HEX2DEC(CONCATENATE(T147,S147,R147))</f>
        <v>85</v>
      </c>
      <c r="L144" s="64" t="s">
        <v>108</v>
      </c>
      <c r="M144" s="51"/>
      <c r="N144" s="55"/>
      <c r="O144" s="55"/>
      <c r="P144" s="55"/>
      <c r="Q144" s="55"/>
      <c r="R144" s="55"/>
      <c r="S144" s="55"/>
      <c r="T144" s="55"/>
      <c r="U144" s="55"/>
      <c r="V144" s="55"/>
      <c r="W144" s="55"/>
      <c r="X144" s="55"/>
      <c r="Y144" s="55"/>
      <c r="Z144" s="55"/>
      <c r="AA144" s="55"/>
      <c r="AB144" s="55"/>
      <c r="AC144" s="56"/>
      <c r="AK144" s="62">
        <f ca="1">AK151+AK145</f>
        <v>1920</v>
      </c>
      <c r="AL144" s="61" t="s">
        <v>121</v>
      </c>
      <c r="AV144" s="100" t="str">
        <f ca="1">DEC2HEX(AV143)</f>
        <v>F08F7F0</v>
      </c>
      <c r="AW144" s="100"/>
      <c r="AX144" s="100"/>
      <c r="AZ144" s="63">
        <f t="shared" ca="1" si="40"/>
        <v>0</v>
      </c>
      <c r="BA144" s="63"/>
      <c r="BB144" s="63"/>
      <c r="BD144" s="72">
        <f t="shared" ca="1" si="39"/>
        <v>262144000</v>
      </c>
      <c r="BE144" s="72"/>
      <c r="BF144" s="72"/>
    </row>
    <row r="145" spans="3:58" x14ac:dyDescent="0.25">
      <c r="C145" s="43" t="str">
        <f ca="1"/>
        <v xml:space="preserve">90 8e 21 1a 00 00 00 00 00 00 00 00 01 01 00 00 </v>
      </c>
      <c r="D145" s="51"/>
      <c r="E145" s="51"/>
      <c r="F145" s="51"/>
      <c r="G145" s="51"/>
      <c r="H145" s="51"/>
      <c r="I145" s="51"/>
      <c r="J145" s="55"/>
      <c r="K145" s="55"/>
      <c r="L145" s="55"/>
      <c r="M145" s="51"/>
      <c r="N145" s="55"/>
      <c r="O145" s="55"/>
      <c r="P145" s="55"/>
      <c r="Q145" s="55"/>
      <c r="R145" s="55"/>
      <c r="S145" s="55"/>
      <c r="T145" s="55"/>
      <c r="U145" s="55"/>
      <c r="V145" s="55"/>
      <c r="W145" s="55"/>
      <c r="X145" s="55"/>
      <c r="Y145" s="55"/>
      <c r="Z145" s="55"/>
      <c r="AA145" s="55"/>
      <c r="AB145" s="55"/>
      <c r="AC145" s="56"/>
      <c r="AK145" s="62">
        <f>18*16</f>
        <v>288</v>
      </c>
      <c r="AL145" s="61" t="s">
        <v>126</v>
      </c>
      <c r="AV145" s="100" t="str">
        <f ca="1">DEC2HEX(AV142)</f>
        <v>F08F7F0</v>
      </c>
      <c r="AW145" s="100"/>
      <c r="AX145" s="100"/>
      <c r="AZ145" s="63">
        <f t="shared" ca="1" si="40"/>
        <v>0</v>
      </c>
      <c r="BA145" s="63"/>
      <c r="BB145" s="63"/>
      <c r="BD145" s="72">
        <f t="shared" ca="1" si="39"/>
        <v>131072000</v>
      </c>
      <c r="BE145" s="72"/>
      <c r="BF145" s="72"/>
    </row>
    <row r="146" spans="3:58" x14ac:dyDescent="0.25">
      <c r="C146" s="43" t="str">
        <f ca="1"/>
        <v xml:space="preserve">d0 a7 a2 0d bc 0b 00 00 05 00 00 00 fa 00 00 00 </v>
      </c>
      <c r="D146" s="51"/>
      <c r="E146" s="51"/>
      <c r="F146" s="51"/>
      <c r="G146" s="51"/>
      <c r="H146" s="51"/>
      <c r="I146" s="51"/>
      <c r="J146" s="51"/>
      <c r="K146" s="51"/>
      <c r="L146" s="51"/>
      <c r="M146" s="51"/>
      <c r="N146" s="55"/>
      <c r="O146" s="55"/>
      <c r="P146" s="55"/>
      <c r="Q146" s="55"/>
      <c r="R146" s="55"/>
      <c r="S146" s="55"/>
      <c r="T146" s="55"/>
      <c r="U146" s="55"/>
      <c r="V146" s="55">
        <f ca="1">_xlfn.NUMBERVALUE(HEX2DEC(MID($C146,V$27,2)))</f>
        <v>5</v>
      </c>
      <c r="W146" s="55"/>
      <c r="X146" s="55"/>
      <c r="Y146" s="55"/>
      <c r="Z146" s="55" t="str">
        <f t="shared" ref="Z146:AB147" ca="1" si="41">MID($C146,Z$27,2)</f>
        <v>fa</v>
      </c>
      <c r="AA146" s="55" t="str">
        <f t="shared" ca="1" si="41"/>
        <v>00</v>
      </c>
      <c r="AB146" s="55" t="str">
        <f t="shared" ca="1" si="41"/>
        <v>00</v>
      </c>
      <c r="AC146" s="56"/>
      <c r="AK146" t="s">
        <v>131</v>
      </c>
      <c r="AV146" s="100" t="str">
        <f ca="1">DEC2HEX(AV141)</f>
        <v>0</v>
      </c>
      <c r="AW146" s="100"/>
      <c r="AX146" s="100"/>
      <c r="AZ146" s="63">
        <f t="shared" ca="1" si="40"/>
        <v>0</v>
      </c>
      <c r="BA146" s="63"/>
      <c r="BB146" s="63"/>
      <c r="BD146" s="72">
        <f t="shared" ca="1" si="39"/>
        <v>65536000</v>
      </c>
      <c r="BE146" s="72"/>
      <c r="BF146" s="72"/>
    </row>
    <row r="147" spans="3:58" x14ac:dyDescent="0.25">
      <c r="C147" s="43" t="str">
        <f ca="1"/>
        <v xml:space="preserve">a5 00 00 00 55 00 00 00 00 00 00 00 a6 39 9e 2c </v>
      </c>
      <c r="D147" s="51"/>
      <c r="E147" s="51"/>
      <c r="F147" s="51"/>
      <c r="G147" s="51"/>
      <c r="H147" s="51"/>
      <c r="I147" s="51"/>
      <c r="J147" s="51" t="s">
        <v>134</v>
      </c>
      <c r="K147" s="51">
        <f ca="1">IF(AK147=0,0,AK158)</f>
        <v>500</v>
      </c>
      <c r="L147" s="68" t="str">
        <f ca="1">VLOOKUP(V147,$AD$72:$AE$97,2)</f>
        <v>Credit</v>
      </c>
      <c r="M147" s="66"/>
      <c r="N147" s="55" t="str">
        <f ca="1">MID($C147,N$27,2)</f>
        <v>a5</v>
      </c>
      <c r="O147" s="55" t="str">
        <f ca="1">MID($C147,O$27,2)</f>
        <v>00</v>
      </c>
      <c r="P147" s="55" t="str">
        <f ca="1">MID($C147,P$27,2)</f>
        <v>00</v>
      </c>
      <c r="Q147" s="55"/>
      <c r="R147" s="55" t="str">
        <f t="shared" ref="R147:T148" ca="1" si="42">MID($C147,R$27,2)</f>
        <v>55</v>
      </c>
      <c r="S147" s="55" t="str">
        <f t="shared" ca="1" si="42"/>
        <v>00</v>
      </c>
      <c r="T147" s="55" t="str">
        <f t="shared" ca="1" si="42"/>
        <v>00</v>
      </c>
      <c r="U147" s="55"/>
      <c r="V147" s="55">
        <f ca="1">_xlfn.NUMBERVALUE(HEX2DEC(MID($C147,V$27,2)))</f>
        <v>0</v>
      </c>
      <c r="W147" s="55"/>
      <c r="X147" s="55"/>
      <c r="Y147" s="55"/>
      <c r="Z147" s="55" t="str">
        <f t="shared" ca="1" si="41"/>
        <v>a6</v>
      </c>
      <c r="AA147" s="55" t="str">
        <f t="shared" ca="1" si="41"/>
        <v>39</v>
      </c>
      <c r="AB147" s="55" t="str">
        <f t="shared" ca="1" si="41"/>
        <v>9e</v>
      </c>
      <c r="AC147" s="56" t="str">
        <f ca="1">MID($C147,AC$27,2)</f>
        <v>2c</v>
      </c>
      <c r="AK147">
        <f ca="1">HEX2DEC(CONCATENATE(AC147,AB147,AA147,Z147))</f>
        <v>748566950</v>
      </c>
      <c r="AL147" t="str">
        <f ca="1">DEC2HEX(AK147)</f>
        <v>2C9E39A6</v>
      </c>
      <c r="AO147" s="8" t="s">
        <v>137</v>
      </c>
      <c r="AS147" t="s">
        <v>138</v>
      </c>
      <c r="AZ147" s="63">
        <f t="shared" ca="1" si="40"/>
        <v>0</v>
      </c>
      <c r="BA147" s="63"/>
      <c r="BB147" s="63"/>
      <c r="BD147" s="72">
        <f t="shared" ca="1" si="39"/>
        <v>32768000</v>
      </c>
      <c r="BE147" s="72"/>
      <c r="BF147" s="72"/>
    </row>
    <row r="148" spans="3:58" x14ac:dyDescent="0.25">
      <c r="C148" s="43" t="str">
        <f ca="1"/>
        <v xml:space="preserve">00 00 00 00 e0 ea 91 51 00 00 00 00 04 00 00 00 </v>
      </c>
      <c r="D148" s="51"/>
      <c r="E148" s="51"/>
      <c r="F148" s="51"/>
      <c r="G148" s="51"/>
      <c r="H148" s="51"/>
      <c r="I148" s="51"/>
      <c r="J148" s="69" t="s">
        <v>141</v>
      </c>
      <c r="K148" s="68" t="str">
        <f ca="1">VLOOKUP(Z148,$AD$99:$AE$103,2)</f>
        <v>N/A</v>
      </c>
      <c r="L148" s="73"/>
      <c r="M148" s="51"/>
      <c r="N148" s="55"/>
      <c r="O148" s="55"/>
      <c r="P148" s="55"/>
      <c r="Q148" s="55"/>
      <c r="R148" s="55" t="str">
        <f t="shared" ca="1" si="42"/>
        <v>e0</v>
      </c>
      <c r="S148" s="55" t="str">
        <f t="shared" ca="1" si="42"/>
        <v>ea</v>
      </c>
      <c r="T148" s="55" t="str">
        <f t="shared" ca="1" si="42"/>
        <v>91</v>
      </c>
      <c r="U148" s="55" t="str">
        <f ca="1">MID($C148,U$27,2)</f>
        <v>51</v>
      </c>
      <c r="V148" s="55"/>
      <c r="W148" s="55"/>
      <c r="X148" s="55"/>
      <c r="Y148" s="55"/>
      <c r="Z148" s="55">
        <f ca="1">_xlfn.NUMBERVALUE(HEX2DEC(MID($C148,Z$27,2)))</f>
        <v>4</v>
      </c>
      <c r="AA148" s="55"/>
      <c r="AB148" s="55"/>
      <c r="AC148" s="56"/>
      <c r="AE148" s="101" t="s">
        <v>245</v>
      </c>
      <c r="AS148" s="101" t="s">
        <v>246</v>
      </c>
      <c r="AV148" s="72">
        <f ca="1">HEX2DEC(CONCATENATE(U148,T148,S148,R148))</f>
        <v>1368517344</v>
      </c>
      <c r="AW148" s="49"/>
      <c r="AX148" s="49"/>
      <c r="AZ148" s="63">
        <f t="shared" ca="1" si="40"/>
        <v>0</v>
      </c>
      <c r="BA148" s="63"/>
      <c r="BB148" s="63"/>
      <c r="BD148" s="72">
        <f t="shared" ca="1" si="39"/>
        <v>16384000</v>
      </c>
      <c r="BE148" s="72"/>
      <c r="BF148" s="72"/>
    </row>
    <row r="149" spans="3:58" x14ac:dyDescent="0.25">
      <c r="C149" s="43" t="str">
        <f ca="1"/>
        <v xml:space="preserve">ff ff ff ff 00 00 00 00 00 00 00 00 00 00 00 00 </v>
      </c>
      <c r="D149" s="51"/>
      <c r="E149" s="51"/>
      <c r="F149" s="51"/>
      <c r="G149" s="51"/>
      <c r="H149" s="51"/>
      <c r="I149" s="51"/>
      <c r="J149" s="51"/>
      <c r="K149" s="51"/>
      <c r="L149" s="73"/>
      <c r="M149" s="51"/>
      <c r="N149" s="55"/>
      <c r="O149" s="55"/>
      <c r="P149" s="55"/>
      <c r="Q149" s="55"/>
      <c r="R149" s="55"/>
      <c r="S149" s="55"/>
      <c r="T149" s="55"/>
      <c r="U149" s="55"/>
      <c r="V149" s="55"/>
      <c r="W149" s="55"/>
      <c r="X149" s="55"/>
      <c r="Y149" s="55"/>
      <c r="Z149" s="55"/>
      <c r="AA149" s="55"/>
      <c r="AB149" s="55"/>
      <c r="AC149" s="56"/>
      <c r="AE149" s="101" t="s">
        <v>247</v>
      </c>
      <c r="AK149">
        <f ca="1">AK$3</f>
        <v>252244080</v>
      </c>
      <c r="AL149" s="8" t="s">
        <v>146</v>
      </c>
      <c r="AS149" s="101" t="s">
        <v>248</v>
      </c>
      <c r="AZ149" s="63">
        <f t="shared" ca="1" si="40"/>
        <v>0</v>
      </c>
      <c r="BA149" s="63"/>
      <c r="BB149" s="63"/>
      <c r="BD149" s="72">
        <f t="shared" ca="1" si="39"/>
        <v>8192000</v>
      </c>
      <c r="BE149" s="72"/>
      <c r="BF149" s="72"/>
    </row>
    <row r="150" spans="3:58" x14ac:dyDescent="0.25">
      <c r="C150" s="43" t="str">
        <f ca="1"/>
        <v xml:space="preserve">00 00 00 00 00 00 00 00 00 00 00 00 00 00 00 00 </v>
      </c>
      <c r="D150" s="51"/>
      <c r="E150" s="51"/>
      <c r="F150" s="51"/>
      <c r="G150" s="51"/>
      <c r="H150" s="51"/>
      <c r="I150" s="51"/>
      <c r="J150" s="51"/>
      <c r="K150" s="51"/>
      <c r="L150" s="51"/>
      <c r="M150" s="51"/>
      <c r="N150" s="55"/>
      <c r="O150" s="55"/>
      <c r="P150" s="55"/>
      <c r="Q150" s="55"/>
      <c r="R150" s="55"/>
      <c r="S150" s="55"/>
      <c r="T150" s="55"/>
      <c r="U150" s="55"/>
      <c r="V150" s="55"/>
      <c r="W150" s="55"/>
      <c r="X150" s="55"/>
      <c r="Y150" s="55"/>
      <c r="Z150" s="55"/>
      <c r="AA150" s="55"/>
      <c r="AB150" s="55"/>
      <c r="AC150" s="56"/>
      <c r="AE150" s="101" t="s">
        <v>249</v>
      </c>
      <c r="AK150">
        <f>25.5*16</f>
        <v>408</v>
      </c>
      <c r="AL150" s="8" t="s">
        <v>151</v>
      </c>
      <c r="AS150" s="101" t="s">
        <v>250</v>
      </c>
      <c r="AZ150" s="63">
        <f t="shared" ca="1" si="40"/>
        <v>0</v>
      </c>
      <c r="BA150" s="63"/>
      <c r="BB150" s="63"/>
      <c r="BD150" s="72">
        <f t="shared" ca="1" si="39"/>
        <v>4096000</v>
      </c>
      <c r="BE150" s="72"/>
      <c r="BF150" s="72"/>
    </row>
    <row r="151" spans="3:58" x14ac:dyDescent="0.25">
      <c r="C151" s="43" t="str">
        <f ca="1"/>
        <v xml:space="preserve">00 00 00 00 00 00 00 00 00 00 00 00 00 00 00 00 </v>
      </c>
      <c r="D151" s="51"/>
      <c r="E151" s="51"/>
      <c r="F151" s="51"/>
      <c r="G151" s="51"/>
      <c r="H151" s="51"/>
      <c r="I151" s="51"/>
      <c r="J151" s="51"/>
      <c r="K151" s="51"/>
      <c r="L151" s="51"/>
      <c r="M151" s="51"/>
      <c r="N151" s="55"/>
      <c r="O151" s="55"/>
      <c r="P151" s="55"/>
      <c r="Q151" s="55"/>
      <c r="R151" s="55"/>
      <c r="S151" s="55"/>
      <c r="T151" s="55"/>
      <c r="U151" s="55"/>
      <c r="V151" s="55"/>
      <c r="W151" s="55"/>
      <c r="X151" s="55"/>
      <c r="Y151" s="55"/>
      <c r="Z151" s="55"/>
      <c r="AA151" s="55"/>
      <c r="AB151" s="55"/>
      <c r="AC151" s="56"/>
      <c r="AE151" s="101" t="s">
        <v>251</v>
      </c>
      <c r="AK151">
        <f ca="1">(V146-1)*AK150</f>
        <v>1632</v>
      </c>
      <c r="AL151" s="8" t="s">
        <v>155</v>
      </c>
      <c r="AS151" s="101" t="s">
        <v>251</v>
      </c>
      <c r="AZ151" s="63">
        <f t="shared" ca="1" si="40"/>
        <v>0</v>
      </c>
      <c r="BA151" s="63"/>
      <c r="BB151" s="63"/>
      <c r="BD151" s="72">
        <f t="shared" ca="1" si="39"/>
        <v>2048000</v>
      </c>
      <c r="BE151" s="72"/>
      <c r="BF151" s="72"/>
    </row>
    <row r="152" spans="3:58" x14ac:dyDescent="0.25">
      <c r="C152" s="43" t="str">
        <f ca="1"/>
        <v xml:space="preserve">00 00 00 00 c5 0a e7 ae 00 00 00 00 ff ff ff ff </v>
      </c>
      <c r="D152" s="51"/>
      <c r="E152" s="51"/>
      <c r="F152" s="51"/>
      <c r="G152" s="51"/>
      <c r="H152" s="51"/>
      <c r="I152" s="51"/>
      <c r="J152" s="69" t="s">
        <v>85</v>
      </c>
      <c r="K152" s="68" t="str">
        <f ca="1">VLOOKUP(Z152,$AD$105:$AE$110,2)</f>
        <v>N/A</v>
      </c>
      <c r="L152" s="51"/>
      <c r="M152" s="51"/>
      <c r="N152" s="55"/>
      <c r="O152" s="55"/>
      <c r="P152" s="55"/>
      <c r="Q152" s="55"/>
      <c r="R152" s="55"/>
      <c r="S152" s="55"/>
      <c r="T152" s="55"/>
      <c r="U152" s="55"/>
      <c r="V152" s="55"/>
      <c r="W152" s="55"/>
      <c r="X152" s="55"/>
      <c r="Y152" s="55"/>
      <c r="Z152" s="55">
        <f ca="1">_xlfn.NUMBERVALUE(HEX2DEC(MID($C152,Z$27,2)))</f>
        <v>255</v>
      </c>
      <c r="AA152" s="55"/>
      <c r="AB152" s="55"/>
      <c r="AC152" s="56"/>
      <c r="AE152" s="101" t="s">
        <v>252</v>
      </c>
      <c r="AK152">
        <f>10*16+12</f>
        <v>172</v>
      </c>
      <c r="AL152" s="8" t="s">
        <v>159</v>
      </c>
      <c r="AS152" s="101" t="s">
        <v>253</v>
      </c>
      <c r="AZ152" s="63">
        <f t="shared" ca="1" si="40"/>
        <v>0</v>
      </c>
      <c r="BA152" s="63"/>
      <c r="BB152" s="63"/>
      <c r="BD152" s="72">
        <f t="shared" ca="1" si="39"/>
        <v>1024000</v>
      </c>
      <c r="BE152" s="72"/>
      <c r="BF152" s="72"/>
    </row>
    <row r="153" spans="3:58" x14ac:dyDescent="0.25">
      <c r="C153" s="43" t="str">
        <f ca="1"/>
        <v xml:space="preserve">ff ff ff ff 04 00 00 00 00 00 00 00 ff ff ff ff </v>
      </c>
      <c r="D153" s="51"/>
      <c r="E153" s="51"/>
      <c r="F153" s="51"/>
      <c r="G153" s="51"/>
      <c r="H153" s="51"/>
      <c r="I153" s="51"/>
      <c r="J153" s="51" t="s">
        <v>162</v>
      </c>
      <c r="K153" s="68" t="str">
        <f ca="1">VLOOKUP(M153,$AD$113:$AE$135,2,FALSE)</f>
        <v>N/A</v>
      </c>
      <c r="M153" s="54">
        <f ca="1">HEX2DEC(CONCATENATE(X153,W153,V153))</f>
        <v>0</v>
      </c>
      <c r="N153" s="55"/>
      <c r="O153" s="55"/>
      <c r="P153" s="55"/>
      <c r="Q153" s="55"/>
      <c r="R153" s="55"/>
      <c r="S153" s="55"/>
      <c r="T153" s="55"/>
      <c r="U153" s="55"/>
      <c r="V153" s="55" t="str">
        <f ca="1">MID($C153,V$27,2)</f>
        <v>00</v>
      </c>
      <c r="W153" s="55" t="str">
        <f ca="1">MID($C153,W$27,2)</f>
        <v>00</v>
      </c>
      <c r="X153" s="55" t="str">
        <f ca="1">MID($C153,X$27,2)</f>
        <v>00</v>
      </c>
      <c r="Y153" s="55"/>
      <c r="Z153" s="55"/>
      <c r="AA153" s="55"/>
      <c r="AB153" s="55"/>
      <c r="AC153" s="56"/>
      <c r="AK153">
        <f ca="1">AK151+AK152</f>
        <v>1804</v>
      </c>
      <c r="AL153" s="8" t="s">
        <v>164</v>
      </c>
      <c r="AZ153" s="63">
        <f t="shared" ca="1" si="40"/>
        <v>0</v>
      </c>
      <c r="BA153" s="63"/>
      <c r="BB153" s="63"/>
      <c r="BD153" s="72">
        <f t="shared" ca="1" si="39"/>
        <v>512000</v>
      </c>
      <c r="BE153" s="72"/>
      <c r="BF153" s="72"/>
    </row>
    <row r="154" spans="3:58" x14ac:dyDescent="0.25">
      <c r="C154" s="43" t="str">
        <f ca="1"/>
        <v xml:space="preserve">00 00 00 00 00 00 00 00 00 00 00 00 19 00 00 00 </v>
      </c>
      <c r="D154" s="51"/>
      <c r="E154" s="51"/>
      <c r="F154" s="51"/>
      <c r="G154" s="51"/>
      <c r="H154" s="51"/>
      <c r="I154" s="51"/>
      <c r="J154" s="51" t="s">
        <v>167</v>
      </c>
      <c r="K154" s="51">
        <f ca="1">IF(AK155=0,0,AK140)</f>
        <v>0</v>
      </c>
      <c r="L154" s="68" t="str">
        <f ca="1">VLOOKUP(Z154,$AD$72:$AE$97,2)</f>
        <v>N/A</v>
      </c>
      <c r="M154" s="51"/>
      <c r="N154" s="51"/>
      <c r="O154" s="51"/>
      <c r="P154" s="51"/>
      <c r="Q154" s="51"/>
      <c r="R154" s="51"/>
      <c r="S154" s="51"/>
      <c r="T154" s="51"/>
      <c r="U154" s="51"/>
      <c r="V154" s="51"/>
      <c r="W154" s="51"/>
      <c r="X154" s="51"/>
      <c r="Y154" s="51"/>
      <c r="Z154" s="55">
        <f ca="1">_xlfn.NUMBERVALUE(HEX2DEC(MID($C154,Z$27,2)))</f>
        <v>25</v>
      </c>
      <c r="AA154" s="51"/>
      <c r="AB154" s="51"/>
      <c r="AC154" s="76"/>
      <c r="AK154">
        <f ca="1">AK149+AK153</f>
        <v>252245884</v>
      </c>
      <c r="AL154" s="8" t="s">
        <v>115</v>
      </c>
      <c r="AS154" t="s">
        <v>116</v>
      </c>
      <c r="AT154" t="str">
        <f ca="1">DEC2HEX(AK154)</f>
        <v>F08F77C</v>
      </c>
      <c r="AZ154" s="63">
        <f t="shared" ca="1" si="40"/>
        <v>0</v>
      </c>
      <c r="BA154" s="63"/>
      <c r="BB154" s="63"/>
      <c r="BD154" s="72">
        <f t="shared" ca="1" si="39"/>
        <v>256000</v>
      </c>
      <c r="BE154" s="72"/>
      <c r="BF154" s="72"/>
    </row>
    <row r="155" spans="3:58" x14ac:dyDescent="0.25">
      <c r="C155" s="43" t="str">
        <f ca="1"/>
        <v xml:space="preserve">2a 99 91 2c 00 00 00 00 6c ea 91 2c 00 00 00 00 </v>
      </c>
      <c r="D155" s="51"/>
      <c r="E155" s="51"/>
      <c r="F155" s="51"/>
      <c r="G155" s="51"/>
      <c r="H155" s="51"/>
      <c r="I155" s="51"/>
      <c r="J155" s="51"/>
      <c r="K155" s="51"/>
      <c r="L155" s="51"/>
      <c r="M155" s="51"/>
      <c r="N155" s="55" t="str">
        <f ca="1">MID($C155,N$27,2)</f>
        <v>2a</v>
      </c>
      <c r="O155" s="55" t="str">
        <f ca="1">MID($C155,O$27,2)</f>
        <v>99</v>
      </c>
      <c r="P155" s="55" t="str">
        <f ca="1">MID($C155,P$27,2)</f>
        <v>91</v>
      </c>
      <c r="Q155" s="55" t="str">
        <f ca="1">MID($C155,Q$27,2)</f>
        <v>2c</v>
      </c>
      <c r="R155" s="51"/>
      <c r="S155" s="51"/>
      <c r="T155" s="51"/>
      <c r="U155" s="51"/>
      <c r="V155" s="55" t="str">
        <f ca="1">MID($C155,V$27,2)</f>
        <v>6c</v>
      </c>
      <c r="W155" s="55" t="str">
        <f ca="1">MID($C155,W$27,2)</f>
        <v>ea</v>
      </c>
      <c r="X155" s="55" t="str">
        <f ca="1">MID($C155,X$27,2)</f>
        <v>91</v>
      </c>
      <c r="Y155" s="55" t="str">
        <f ca="1">MID($C155,Y$27,2)</f>
        <v>2c</v>
      </c>
      <c r="Z155" s="51"/>
      <c r="AA155" s="51"/>
      <c r="AB155" s="51"/>
      <c r="AC155" s="76"/>
      <c r="AK155" s="62">
        <f ca="1">HEX2DEC(CONCATENATE(Q155,P155,O155,N155))</f>
        <v>747739434</v>
      </c>
      <c r="AL155" s="61" t="s">
        <v>173</v>
      </c>
      <c r="AV155" s="65">
        <f ca="1">HEX2DEC(CONCATENATE(Y155,X155,W155,V155))</f>
        <v>747760236</v>
      </c>
      <c r="AW155" s="49"/>
      <c r="AX155" s="49"/>
      <c r="AZ155" s="63">
        <f t="shared" ca="1" si="40"/>
        <v>0</v>
      </c>
      <c r="BA155" s="63"/>
      <c r="BB155" s="63"/>
      <c r="BD155" s="72">
        <f t="shared" ca="1" si="39"/>
        <v>128000</v>
      </c>
      <c r="BE155" s="72"/>
      <c r="BF155" s="72"/>
    </row>
    <row r="156" spans="3:58" x14ac:dyDescent="0.25">
      <c r="C156" s="43" t="str">
        <f ca="1"/>
        <v xml:space="preserve">04 00 00 00 ff ff ff ff 00 00 00 00 00 00 00 00 </v>
      </c>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76"/>
      <c r="AK156">
        <f ca="1">_xlfn.BITXOR(AK147,I$28)</f>
        <v>252139388</v>
      </c>
      <c r="AL156" s="8" t="s">
        <v>110</v>
      </c>
      <c r="AP156" s="8" t="s">
        <v>104</v>
      </c>
      <c r="AS156" t="str">
        <f ca="1">DEC2HEX(AK156)</f>
        <v>F07577C</v>
      </c>
      <c r="AV156" s="72">
        <f ca="1">_xlfn.BITXOR(AV148,AV$28)</f>
        <v>1913190268</v>
      </c>
      <c r="AW156" s="49"/>
      <c r="AX156" s="49"/>
      <c r="AZ156" s="63">
        <f t="shared" ca="1" si="40"/>
        <v>0</v>
      </c>
      <c r="BA156" s="63"/>
      <c r="BB156" s="63"/>
      <c r="BD156" s="72">
        <f t="shared" ca="1" si="39"/>
        <v>64000</v>
      </c>
      <c r="BE156" s="72"/>
      <c r="BF156" s="72"/>
    </row>
    <row r="157" spans="3:58" x14ac:dyDescent="0.25">
      <c r="C157" s="43" t="str">
        <f ca="1"/>
        <v xml:space="preserve">00 00 00 00 00 00 00 00 00 00 00 00 00 00 00 00 </v>
      </c>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76"/>
      <c r="AK157">
        <f ca="1">_xlfn.BITXOR(AK156,AK154)</f>
        <v>1024000</v>
      </c>
      <c r="AL157" s="8" t="s">
        <v>103</v>
      </c>
      <c r="AP157" s="8" t="s">
        <v>104</v>
      </c>
      <c r="AS157" t="str">
        <f ca="1">DEC2HEX(AK157)</f>
        <v>FA000</v>
      </c>
      <c r="AV157" s="72">
        <f ca="1">_xlfn.BITXOR(AV156,AK154)</f>
        <v>2097152000</v>
      </c>
      <c r="AW157" s="49"/>
      <c r="AX157" s="49"/>
      <c r="AZ157" s="63">
        <f t="shared" ca="1" si="40"/>
        <v>0</v>
      </c>
      <c r="BA157" s="63"/>
      <c r="BB157" s="63"/>
      <c r="BD157" s="72">
        <f t="shared" ca="1" si="39"/>
        <v>32000</v>
      </c>
      <c r="BE157" s="72"/>
      <c r="BF157" s="72"/>
    </row>
    <row r="158" spans="3:58" x14ac:dyDescent="0.25">
      <c r="C158" s="43" t="str">
        <f ca="1"/>
        <v xml:space="preserve">00 00 00 00 00 00 00 00 00 00 00 00 00 00 00 00 </v>
      </c>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76"/>
      <c r="AK158" s="77">
        <f ca="1">_xlfn.BITRSHIFT(AK157,HEX2DEC("B"))</f>
        <v>500</v>
      </c>
      <c r="AL158" s="8" t="s">
        <v>99</v>
      </c>
      <c r="AS158" t="str">
        <f ca="1">DEC2HEX(AK158)</f>
        <v>1F4</v>
      </c>
      <c r="AV158" s="72">
        <f ca="1">_xlfn.BITRSHIFT(AV157,HEX2DEC("16"))</f>
        <v>500</v>
      </c>
      <c r="AW158" s="49"/>
      <c r="AX158" s="49"/>
      <c r="AZ158" s="63">
        <f t="shared" ca="1" si="40"/>
        <v>0</v>
      </c>
      <c r="BA158" s="63"/>
      <c r="BB158" s="63"/>
      <c r="BD158" s="72">
        <f t="shared" ca="1" si="39"/>
        <v>16000</v>
      </c>
      <c r="BE158" s="72"/>
      <c r="BF158" s="72"/>
    </row>
    <row r="159" spans="3:58" x14ac:dyDescent="0.25">
      <c r="C159" s="43" t="str">
        <f ca="1"/>
        <v xml:space="preserve">00 00 00 00 00 00 00 00 39 05 e7 ae 00 00 00 00 </v>
      </c>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76"/>
      <c r="AZ159" s="63">
        <f t="shared" ca="1" si="40"/>
        <v>0</v>
      </c>
      <c r="BA159" s="63"/>
      <c r="BB159" s="63"/>
      <c r="BD159" s="72">
        <f t="shared" ca="1" si="39"/>
        <v>8000</v>
      </c>
      <c r="BE159" s="72"/>
      <c r="BF159" s="72"/>
    </row>
    <row r="160" spans="3:58" x14ac:dyDescent="0.25">
      <c r="C160" s="43" t="str">
        <f ca="1"/>
        <v xml:space="preserve">ff ff ff ff ff ff ff ff 04 00 00 00 00 00 00 00 </v>
      </c>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76"/>
      <c r="AZ160" s="63">
        <f t="shared" ca="1" si="40"/>
        <v>0</v>
      </c>
      <c r="BA160" s="63"/>
      <c r="BB160" s="63"/>
      <c r="BD160" s="72">
        <f t="shared" ca="1" si="39"/>
        <v>4000</v>
      </c>
      <c r="BE160" s="72"/>
      <c r="BF160" s="72"/>
    </row>
    <row r="161" spans="2:58" x14ac:dyDescent="0.25">
      <c r="C161" s="43" t="str">
        <f ca="1"/>
        <v xml:space="preserve">ff ff ff ff 00 00 00 00 00 00 00 00 00 00 00 00 </v>
      </c>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76"/>
      <c r="AK161" s="80">
        <f ca="1">IF(Z154=25,_xlfn.BITXOR(AK155,AK143),-1)</f>
        <v>597257946</v>
      </c>
      <c r="AL161" s="81" t="s">
        <v>194</v>
      </c>
      <c r="AZ161" s="63">
        <f t="shared" ca="1" si="40"/>
        <v>0</v>
      </c>
      <c r="BA161" s="63"/>
      <c r="BB161" s="63"/>
      <c r="BD161" s="72">
        <f t="shared" ca="1" si="39"/>
        <v>2000</v>
      </c>
      <c r="BE161" s="72"/>
      <c r="BF161" s="72"/>
    </row>
    <row r="162" spans="2:58" ht="15.75" thickBot="1" x14ac:dyDescent="0.3">
      <c r="C162" s="44" t="str">
        <f ca="1"/>
        <v xml:space="preserve">00 40 11 44 01 00 00 00         </v>
      </c>
      <c r="D162" s="84"/>
      <c r="E162" s="84"/>
      <c r="F162" s="84"/>
      <c r="G162" s="84"/>
      <c r="H162" s="84"/>
      <c r="I162" s="84"/>
      <c r="J162" s="85" t="str">
        <f ca="1">IF(_xlfn.NUMBERVALUE(R162)=0,"Free Trial", "")</f>
        <v/>
      </c>
      <c r="K162" s="84"/>
      <c r="L162" s="86" t="s">
        <v>197</v>
      </c>
      <c r="M162" s="84">
        <f ca="1">IF(Q162="00",0,SIGN(55.5-CODE(LEFT(Q162,1)))*2^(MOD(CODE(LEFT(Q162,1))-IF(CODE(LEFT(Q162,1))&gt;57,55,48),8)*32+(CODE(RIGHT(Q162,1))-IF(CODE(RIGHT(Q162,1))&gt;57,55,48))*2+(CODE(LEFT(P162,1))&gt;55)-127)*(1+(CODE(RIGHT(N162,1))-IF(CODE(RIGHT(N162,1))&gt;57,55,48)+(CODE(LEFT(N162,1))-IF(CODE(LEFT(N162,1))&gt;57,55,48))*16+(CODE(RIGHT(O162,1))-IF(CODE(RIGHT(O162,1))&gt;57,55,48))*256+(CODE(LEFT(O162,1))-IF(CODE(LEFT(O162,1))&gt;57,55,48))*4096+(CODE(RIGHT(P162,1))-IF(CODE(RIGHT(P162,1))&gt;57,55,48))*65536+MOD(CODE(LEFT(P162,1))-IF(CODE(LEFT(P162,1))&gt;57,55,48),8)*1048576)/8388608))</f>
        <v>581</v>
      </c>
      <c r="N162" s="87" t="str">
        <f ca="1">UPPER(MID($C162,N$27,2))</f>
        <v>00</v>
      </c>
      <c r="O162" s="87" t="str">
        <f ca="1">UPPER(MID($C162,O$27,2))</f>
        <v>40</v>
      </c>
      <c r="P162" s="87" t="str">
        <f ca="1">UPPER(MID($C162,P$27,2))</f>
        <v>11</v>
      </c>
      <c r="Q162" s="87" t="str">
        <f ca="1">UPPER(MID($C162,Q$27,2))</f>
        <v>44</v>
      </c>
      <c r="R162" s="87" t="str">
        <f ca="1">MID($C162,R$27,2)</f>
        <v>01</v>
      </c>
      <c r="S162" s="84"/>
      <c r="T162" s="84"/>
      <c r="U162" s="84"/>
      <c r="V162" s="84"/>
      <c r="W162" s="84"/>
      <c r="X162" s="84"/>
      <c r="Y162" s="84"/>
      <c r="Z162" s="84"/>
      <c r="AA162" s="84"/>
      <c r="AB162" s="84"/>
      <c r="AC162" s="88"/>
      <c r="AK162" s="80"/>
      <c r="AL162" s="89" t="s">
        <v>199</v>
      </c>
      <c r="AZ162" s="63">
        <f t="shared" ca="1" si="40"/>
        <v>0</v>
      </c>
      <c r="BA162" s="63"/>
      <c r="BB162" s="63"/>
      <c r="BD162" s="72">
        <f t="shared" ca="1" si="39"/>
        <v>1000</v>
      </c>
      <c r="BE162" s="72"/>
      <c r="BF162" s="72"/>
    </row>
    <row r="163" spans="2:58" ht="15.75" thickBot="1" x14ac:dyDescent="0.3">
      <c r="C163" s="98"/>
      <c r="N163" s="37"/>
      <c r="O163" s="37"/>
      <c r="P163" s="37"/>
      <c r="Q163" s="37"/>
      <c r="R163" s="37"/>
      <c r="S163" s="37"/>
      <c r="T163" s="37"/>
      <c r="U163" s="37"/>
      <c r="V163" s="37"/>
      <c r="W163" s="37"/>
      <c r="X163" s="37"/>
      <c r="Y163" s="37"/>
      <c r="Z163" s="37"/>
      <c r="AA163" s="37"/>
      <c r="AB163" s="37"/>
      <c r="AC163" s="37"/>
      <c r="AZ163" s="63">
        <f t="shared" ca="1" si="40"/>
        <v>0</v>
      </c>
      <c r="BA163" s="63"/>
      <c r="BB163" s="63"/>
      <c r="BD163" s="72">
        <f t="shared" ca="1" si="39"/>
        <v>500</v>
      </c>
      <c r="BE163" s="72"/>
      <c r="BF163" s="72"/>
    </row>
    <row r="164" spans="2:58" x14ac:dyDescent="0.25">
      <c r="B164" s="41">
        <f>B137+1</f>
        <v>11</v>
      </c>
      <c r="C164" s="42" t="str">
        <f t="array" aca="1" ref="C164:C189" ca="1">TRANSPOSE(INDIRECT(CONCATENATE("AD$",B164,":BC$",B164)))</f>
        <v xml:space="preserve">a8 96 64 02 be 0b 00 00 10 ff cc 0f 50 ff cc 0f </v>
      </c>
      <c r="D164" s="45"/>
      <c r="E164" s="45"/>
      <c r="F164" s="45"/>
      <c r="G164" s="45"/>
      <c r="H164" s="45"/>
      <c r="I164" s="45"/>
      <c r="J164" s="45"/>
      <c r="K164" s="45" t="str">
        <f ca="1">CONCATENATE("CHALLENGE ",V173)</f>
        <v>CHALLENGE 6</v>
      </c>
      <c r="L164" s="45"/>
      <c r="M164" s="46" t="str">
        <f ca="1">UPPER(VLOOKUP(AK166,TRACKS!$BS$2:$BT$59,2,FALSE))</f>
        <v>DUBAI</v>
      </c>
      <c r="N164" s="47"/>
      <c r="O164" s="47"/>
      <c r="P164" s="47"/>
      <c r="Q164" s="47"/>
      <c r="R164" s="47"/>
      <c r="S164" s="47"/>
      <c r="T164" s="47"/>
      <c r="U164" s="47"/>
      <c r="V164" s="47"/>
      <c r="W164" s="47"/>
      <c r="X164" s="47"/>
      <c r="Y164" s="47"/>
      <c r="Z164" s="47" t="str">
        <f ca="1">MID($C164,Z$27,2)</f>
        <v>50</v>
      </c>
      <c r="AA164" s="47" t="str">
        <f ca="1">MID($C164,AA$27,2)</f>
        <v>ff</v>
      </c>
      <c r="AB164" s="47" t="str">
        <f ca="1">MID($C164,AB$27,2)</f>
        <v>cc</v>
      </c>
      <c r="AC164" s="48" t="str">
        <f ca="1">MID($C164,AC$27,2)</f>
        <v>0f</v>
      </c>
      <c r="AK164" t="str">
        <f ca="1">CONCATENATE(AC164,AB164,AA164,Z164)</f>
        <v>0fccff50</v>
      </c>
    </row>
    <row r="165" spans="2:58" x14ac:dyDescent="0.25">
      <c r="C165" s="43" t="str">
        <f ca="1"/>
        <v xml:space="preserve">00 00 00 00 07 00 00 00 01 00 00 00 00 00 00 00 </v>
      </c>
      <c r="D165" s="51"/>
      <c r="E165" s="51"/>
      <c r="F165" s="51"/>
      <c r="G165" s="51"/>
      <c r="H165" s="51"/>
      <c r="I165" s="51"/>
      <c r="J165" s="52" t="str">
        <f ca="1">VLOOKUP(N165,$AD$30:$AE$40,2)</f>
        <v>CLASSIC</v>
      </c>
      <c r="K165" s="53"/>
      <c r="L165" s="54">
        <f ca="1">HEX2DEC(CONCATENATE(X165,W165,V165))</f>
        <v>1</v>
      </c>
      <c r="M165" s="51" t="s">
        <v>89</v>
      </c>
      <c r="N165" s="55">
        <f ca="1">IF(LEFT(C165,2)="0A",10,_xlfn.NUMBERVALUE(LEFT(C165,2)))</f>
        <v>0</v>
      </c>
      <c r="O165" s="55"/>
      <c r="P165" s="55"/>
      <c r="Q165" s="55"/>
      <c r="R165" s="55"/>
      <c r="S165" s="55"/>
      <c r="T165" s="55"/>
      <c r="U165" s="55"/>
      <c r="V165" s="55" t="str">
        <f ca="1">MID($C165,V$27,2)</f>
        <v>01</v>
      </c>
      <c r="W165" s="55" t="str">
        <f ca="1">MID($C165,W$27,2)</f>
        <v>00</v>
      </c>
      <c r="X165" s="55" t="str">
        <f ca="1">MID($C165,X$27,2)</f>
        <v>00</v>
      </c>
      <c r="Y165" s="55"/>
      <c r="Z165" s="55"/>
      <c r="AA165" s="55"/>
      <c r="AB165" s="55"/>
      <c r="AC165" s="56"/>
      <c r="AK165">
        <f ca="1">HEX2DEC(AK164)+HEX2DEC("20")</f>
        <v>265092976</v>
      </c>
    </row>
    <row r="166" spans="2:58" x14ac:dyDescent="0.25">
      <c r="C166" s="43" t="str">
        <f ca="1"/>
        <v xml:space="preserve">00 00 00 00 00 00 00 00 00 00 00 00 08 00 00 00 </v>
      </c>
      <c r="D166" s="51"/>
      <c r="E166" s="51"/>
      <c r="F166" s="51"/>
      <c r="G166" s="51"/>
      <c r="H166" s="51"/>
      <c r="I166" s="51"/>
      <c r="K166" s="51"/>
      <c r="L166" s="54">
        <f ca="1">Z166</f>
        <v>8</v>
      </c>
      <c r="M166" s="51" t="s">
        <v>93</v>
      </c>
      <c r="N166" s="55"/>
      <c r="O166" s="55"/>
      <c r="P166" s="55"/>
      <c r="Q166" s="55"/>
      <c r="R166" s="55"/>
      <c r="S166" s="55"/>
      <c r="T166" s="55"/>
      <c r="U166" s="55"/>
      <c r="V166" s="55"/>
      <c r="W166" s="55"/>
      <c r="X166" s="55"/>
      <c r="Y166" s="55"/>
      <c r="Z166" s="55">
        <f ca="1">_xlfn.NUMBERVALUE(MID($C166,Z$27,2))</f>
        <v>8</v>
      </c>
      <c r="AA166" s="55"/>
      <c r="AB166" s="55"/>
      <c r="AC166" s="56"/>
      <c r="AK166" t="str">
        <f ca="1">VLOOKUP(AK165,TRACKS!$BP$2:$BQ$715,AK$27,FALSE)</f>
        <v>EventDef_Dub_01</v>
      </c>
      <c r="AV166" s="57">
        <f ca="1">_xlfn.BITLSHIFT(_xlfn.BITXOR(AV168,_xlfn.BITLSHIFT(_xlfn.BITRSHIFT(AV168,AY166),AY166)),32-AY166)+_xlfn.BITRSHIFT(AV168,AY166)</f>
        <v>0</v>
      </c>
      <c r="AW166" s="57"/>
      <c r="AX166" s="57"/>
      <c r="AY166" s="58">
        <v>22</v>
      </c>
    </row>
    <row r="167" spans="2:58" x14ac:dyDescent="0.25">
      <c r="C167" s="43" t="str">
        <f ca="1"/>
        <v xml:space="preserve">00 00 00 01 00 00 00 00 00 00 1a 44 00 00 1a 44 </v>
      </c>
      <c r="D167" s="51"/>
      <c r="E167" s="51"/>
      <c r="F167" s="51"/>
      <c r="G167" s="51"/>
      <c r="H167" s="51"/>
      <c r="I167" s="51"/>
      <c r="J167" s="51" t="str">
        <f ca="1">IF(_xlfn.NUMBERVALUE(Q167)=0,"","TRAFFIC")</f>
        <v>TRAFFIC</v>
      </c>
      <c r="K167" s="51"/>
      <c r="L167" s="59" t="s">
        <v>97</v>
      </c>
      <c r="M167" s="51">
        <f ca="1">VLOOKUP(Y167&amp;X167&amp;W167&amp;V167,Floats!$A$2:$B$1353,2,FALSE)</f>
        <v>616</v>
      </c>
      <c r="N167" s="55"/>
      <c r="O167" s="55"/>
      <c r="P167" s="55"/>
      <c r="Q167" s="55" t="str">
        <f ca="1">MID($C167,Q$27,2)</f>
        <v>01</v>
      </c>
      <c r="R167" s="55"/>
      <c r="S167" s="55"/>
      <c r="T167" s="55"/>
      <c r="U167" s="55"/>
      <c r="V167" s="55" t="str">
        <f ca="1">MID($C167,V$27,2)</f>
        <v>00</v>
      </c>
      <c r="W167" s="55" t="str">
        <f ca="1">MID($C167,W$27,2)</f>
        <v>00</v>
      </c>
      <c r="X167" s="55" t="str">
        <f ca="1">MID($C167,X$27,2)</f>
        <v>1a</v>
      </c>
      <c r="Y167" s="55" t="str">
        <f ca="1">MID($C167,Y$27,2)</f>
        <v>44</v>
      </c>
      <c r="Z167" s="55"/>
      <c r="AA167" s="55"/>
      <c r="AB167" s="55"/>
      <c r="AC167" s="56"/>
      <c r="AK167" s="60">
        <f ca="1">_xlfn.BITRSHIFT(AK168,HEX2DEC("B"))</f>
        <v>0</v>
      </c>
      <c r="AL167" s="61" t="s">
        <v>99</v>
      </c>
      <c r="AM167" s="62"/>
      <c r="AN167" s="62"/>
      <c r="AO167" s="62"/>
      <c r="AP167" s="62"/>
      <c r="AQ167" s="62"/>
      <c r="AR167" s="62"/>
      <c r="AS167" s="62" t="str">
        <f ca="1">DEC2HEX(AK167)</f>
        <v>0</v>
      </c>
      <c r="AV167" s="63">
        <f ca="1">AV166</f>
        <v>0</v>
      </c>
      <c r="AW167" s="63"/>
      <c r="AX167" s="63"/>
      <c r="AZ167" s="35"/>
    </row>
    <row r="168" spans="2:58" x14ac:dyDescent="0.25">
      <c r="C168" s="43" t="str">
        <f ca="1"/>
        <v xml:space="preserve">06 00 00 00 00 00 00 00 00 00 00 00 00 00 00 00 </v>
      </c>
      <c r="D168" s="51"/>
      <c r="E168" s="51"/>
      <c r="F168" s="51"/>
      <c r="G168" s="51"/>
      <c r="H168" s="51"/>
      <c r="I168" s="51"/>
      <c r="J168" s="51"/>
      <c r="K168" s="51"/>
      <c r="L168" s="51"/>
      <c r="M168" s="51"/>
      <c r="N168" s="55"/>
      <c r="O168" s="55"/>
      <c r="P168" s="55"/>
      <c r="Q168" s="55"/>
      <c r="R168" s="55"/>
      <c r="S168" s="55"/>
      <c r="T168" s="55"/>
      <c r="U168" s="55"/>
      <c r="V168" s="55"/>
      <c r="W168" s="55"/>
      <c r="X168" s="55"/>
      <c r="Y168" s="55"/>
      <c r="Z168" s="55"/>
      <c r="AA168" s="55"/>
      <c r="AB168" s="55"/>
      <c r="AC168" s="56"/>
      <c r="AK168" s="62">
        <f ca="1">_xlfn.BITXOR(AK169,AK170)</f>
        <v>0</v>
      </c>
      <c r="AL168" s="61" t="s">
        <v>103</v>
      </c>
      <c r="AM168" s="62"/>
      <c r="AN168" s="62"/>
      <c r="AO168" s="62"/>
      <c r="AP168" s="61" t="s">
        <v>104</v>
      </c>
      <c r="AQ168" s="62"/>
      <c r="AR168" s="62"/>
      <c r="AS168" s="62" t="str">
        <f ca="1">DEC2HEX(AK168)</f>
        <v>0</v>
      </c>
      <c r="AV168" s="63">
        <f ca="1">_xlfn.BITXOR(AV169,AV170)</f>
        <v>0</v>
      </c>
      <c r="AW168" s="63"/>
      <c r="AX168" s="63"/>
      <c r="AZ168" s="35"/>
    </row>
    <row r="169" spans="2:58" x14ac:dyDescent="0.25">
      <c r="C169" s="43" t="str">
        <f ca="1"/>
        <v xml:space="preserve">00 00 00 00 00 00 00 00 00 00 00 00 00 00 00 00 </v>
      </c>
      <c r="D169" s="51"/>
      <c r="E169" s="51"/>
      <c r="F169" s="51"/>
      <c r="G169" s="51"/>
      <c r="H169" s="51"/>
      <c r="I169" s="51"/>
      <c r="J169" s="64" t="s">
        <v>107</v>
      </c>
      <c r="K169" s="64">
        <f ca="1">HEX2DEC(CONCATENATE(AB173,AA173,Z173))</f>
        <v>250</v>
      </c>
      <c r="L169" s="64" t="s">
        <v>108</v>
      </c>
      <c r="M169" s="51"/>
      <c r="N169" s="55"/>
      <c r="O169" s="55"/>
      <c r="P169" s="55"/>
      <c r="Q169" s="55"/>
      <c r="R169" s="55"/>
      <c r="S169" s="55"/>
      <c r="T169" s="55"/>
      <c r="U169" s="55"/>
      <c r="V169" s="55"/>
      <c r="W169" s="55"/>
      <c r="X169" s="55"/>
      <c r="Y169" s="55"/>
      <c r="Z169" s="55"/>
      <c r="AA169" s="55"/>
      <c r="AB169" s="55"/>
      <c r="AC169" s="56"/>
      <c r="AK169" s="62">
        <f ca="1">_xlfn.BITXOR(AK182,I$28)</f>
        <v>252246408</v>
      </c>
      <c r="AL169" s="61" t="s">
        <v>110</v>
      </c>
      <c r="AM169" s="62"/>
      <c r="AN169" s="62"/>
      <c r="AO169" s="62"/>
      <c r="AP169" s="61" t="s">
        <v>104</v>
      </c>
      <c r="AQ169" s="62"/>
      <c r="AR169" s="62"/>
      <c r="AS169" s="62" t="str">
        <f ca="1">DEC2HEX(AK169)</f>
        <v>F08F988</v>
      </c>
      <c r="AV169" s="63">
        <f ca="1">_xlfn.BITXOR(AV182,AV$28)</f>
        <v>252246408</v>
      </c>
      <c r="AW169" s="63"/>
      <c r="AX169" s="63"/>
      <c r="AZ169" s="35"/>
    </row>
    <row r="170" spans="2:58" x14ac:dyDescent="0.25">
      <c r="C170" s="43" t="str">
        <f ca="1"/>
        <v xml:space="preserve">00 00 80 3f 00 00 00 00 02 00 00 00 18 25 67 25 </v>
      </c>
      <c r="D170" s="51"/>
      <c r="E170" s="51"/>
      <c r="F170" s="51"/>
      <c r="G170" s="51"/>
      <c r="H170" s="51"/>
      <c r="I170" s="51"/>
      <c r="J170" s="64" t="s">
        <v>113</v>
      </c>
      <c r="K170" s="64">
        <f ca="1">HEX2DEC(CONCATENATE(P174,O174,N174))</f>
        <v>165</v>
      </c>
      <c r="L170" s="64" t="s">
        <v>108</v>
      </c>
      <c r="M170" s="51"/>
      <c r="N170" s="55"/>
      <c r="O170" s="55"/>
      <c r="P170" s="55"/>
      <c r="Q170" s="55"/>
      <c r="R170" s="55"/>
      <c r="S170" s="55"/>
      <c r="T170" s="55"/>
      <c r="U170" s="55"/>
      <c r="V170" s="55"/>
      <c r="W170" s="55"/>
      <c r="X170" s="55"/>
      <c r="Y170" s="55"/>
      <c r="Z170" s="55"/>
      <c r="AA170" s="55"/>
      <c r="AB170" s="55"/>
      <c r="AC170" s="56"/>
      <c r="AK170" s="62">
        <f ca="1">AK176+AK171</f>
        <v>252246408</v>
      </c>
      <c r="AL170" s="61" t="s">
        <v>115</v>
      </c>
      <c r="AM170" s="62"/>
      <c r="AN170" s="62"/>
      <c r="AO170" s="62"/>
      <c r="AP170" s="62"/>
      <c r="AQ170" s="62"/>
      <c r="AR170" s="62"/>
      <c r="AS170" s="62" t="s">
        <v>116</v>
      </c>
      <c r="AV170" s="63">
        <f ca="1">AK170</f>
        <v>252246408</v>
      </c>
      <c r="AW170" s="63"/>
      <c r="AX170" s="63"/>
      <c r="AZ170" s="35"/>
    </row>
    <row r="171" spans="2:58" x14ac:dyDescent="0.25">
      <c r="C171" s="43" t="str">
        <f ca="1"/>
        <v xml:space="preserve">24 25 67 25 24 25 67 25 00 00 00 00 00 00 00 00 </v>
      </c>
      <c r="D171" s="51"/>
      <c r="E171" s="51"/>
      <c r="F171" s="51"/>
      <c r="G171" s="51"/>
      <c r="H171" s="51"/>
      <c r="I171" s="51"/>
      <c r="J171" s="64" t="s">
        <v>119</v>
      </c>
      <c r="K171" s="64">
        <f ca="1">HEX2DEC(CONCATENATE(T174,S174,R174))</f>
        <v>85</v>
      </c>
      <c r="L171" s="64" t="s">
        <v>108</v>
      </c>
      <c r="M171" s="51"/>
      <c r="N171" s="55"/>
      <c r="O171" s="55"/>
      <c r="P171" s="55"/>
      <c r="Q171" s="55"/>
      <c r="R171" s="55"/>
      <c r="S171" s="55"/>
      <c r="T171" s="55"/>
      <c r="U171" s="55"/>
      <c r="V171" s="55"/>
      <c r="W171" s="55"/>
      <c r="X171" s="55"/>
      <c r="Y171" s="55"/>
      <c r="Z171" s="55"/>
      <c r="AA171" s="55"/>
      <c r="AB171" s="55"/>
      <c r="AC171" s="56"/>
      <c r="AK171" s="62">
        <f ca="1">AK178+AK172</f>
        <v>2328</v>
      </c>
      <c r="AL171" s="61" t="s">
        <v>121</v>
      </c>
      <c r="AV171" s="65"/>
      <c r="AW171" s="49"/>
      <c r="AX171" s="49"/>
      <c r="AZ171" s="35"/>
    </row>
    <row r="172" spans="2:58" x14ac:dyDescent="0.25">
      <c r="C172" s="43" t="str">
        <f ca="1"/>
        <v xml:space="preserve">90 8e 21 1a 00 00 00 00 00 00 00 00 01 01 00 00 </v>
      </c>
      <c r="D172" s="51"/>
      <c r="E172" s="51"/>
      <c r="F172" s="51"/>
      <c r="G172" s="51"/>
      <c r="H172" s="51"/>
      <c r="I172" s="51"/>
      <c r="J172" s="55"/>
      <c r="K172" s="55"/>
      <c r="L172" s="55"/>
      <c r="M172" s="51"/>
      <c r="N172" s="55"/>
      <c r="O172" s="55"/>
      <c r="P172" s="55"/>
      <c r="Q172" s="55"/>
      <c r="R172" s="55"/>
      <c r="S172" s="55"/>
      <c r="T172" s="55"/>
      <c r="U172" s="55"/>
      <c r="V172" s="55"/>
      <c r="W172" s="55"/>
      <c r="X172" s="55"/>
      <c r="Y172" s="55"/>
      <c r="Z172" s="55"/>
      <c r="AA172" s="55"/>
      <c r="AB172" s="55"/>
      <c r="AC172" s="56"/>
      <c r="AK172" s="62">
        <f>18*16</f>
        <v>288</v>
      </c>
      <c r="AL172" s="61" t="s">
        <v>126</v>
      </c>
      <c r="AV172" s="65"/>
      <c r="AW172" s="49"/>
      <c r="AX172" s="49"/>
      <c r="AZ172" s="35"/>
    </row>
    <row r="173" spans="2:58" x14ac:dyDescent="0.25">
      <c r="C173" s="43" t="str">
        <f ca="1"/>
        <v xml:space="preserve">d0 a7 a2 0d bd 0b 00 00 06 00 00 00 fa 00 00 00 </v>
      </c>
      <c r="D173" s="51"/>
      <c r="E173" s="51"/>
      <c r="F173" s="51"/>
      <c r="G173" s="51"/>
      <c r="H173" s="51"/>
      <c r="I173" s="51"/>
      <c r="J173" s="51"/>
      <c r="K173" s="51"/>
      <c r="L173" s="51"/>
      <c r="M173" s="51"/>
      <c r="N173" s="55"/>
      <c r="O173" s="55"/>
      <c r="P173" s="55"/>
      <c r="Q173" s="55"/>
      <c r="R173" s="55"/>
      <c r="S173" s="55"/>
      <c r="T173" s="55"/>
      <c r="U173" s="55"/>
      <c r="V173" s="55">
        <f ca="1">_xlfn.NUMBERVALUE(HEX2DEC(MID($C173,V$27,2)))</f>
        <v>6</v>
      </c>
      <c r="W173" s="55"/>
      <c r="X173" s="55"/>
      <c r="Y173" s="55"/>
      <c r="Z173" s="55" t="str">
        <f t="shared" ref="Z173:AB174" ca="1" si="43">MID($C173,Z$27,2)</f>
        <v>fa</v>
      </c>
      <c r="AA173" s="55" t="str">
        <f t="shared" ca="1" si="43"/>
        <v>00</v>
      </c>
      <c r="AB173" s="55" t="str">
        <f t="shared" ca="1" si="43"/>
        <v>00</v>
      </c>
      <c r="AC173" s="56"/>
      <c r="AK173" t="s">
        <v>131</v>
      </c>
      <c r="AZ173" s="35"/>
    </row>
    <row r="174" spans="2:58" x14ac:dyDescent="0.25">
      <c r="C174" s="43" t="str">
        <f ca="1"/>
        <v xml:space="preserve">a5 00 00 00 55 00 00 00 00 00 00 00 ce 37 9e 2c </v>
      </c>
      <c r="D174" s="51"/>
      <c r="E174" s="51"/>
      <c r="F174" s="51"/>
      <c r="G174" s="51"/>
      <c r="H174" s="51"/>
      <c r="I174" s="51"/>
      <c r="J174" s="51" t="s">
        <v>134</v>
      </c>
      <c r="K174" s="51">
        <f ca="1">IF(AK174=0,0,AK185)</f>
        <v>500</v>
      </c>
      <c r="L174" s="68" t="str">
        <f ca="1">VLOOKUP(V174,$AD$72:$AE$97,2)</f>
        <v>Credit</v>
      </c>
      <c r="M174" s="66"/>
      <c r="N174" s="55" t="str">
        <f ca="1">MID($C174,N$27,2)</f>
        <v>a5</v>
      </c>
      <c r="O174" s="55" t="str">
        <f ca="1">MID($C174,O$27,2)</f>
        <v>00</v>
      </c>
      <c r="P174" s="55" t="str">
        <f ca="1">MID($C174,P$27,2)</f>
        <v>00</v>
      </c>
      <c r="Q174" s="55"/>
      <c r="R174" s="55" t="str">
        <f t="shared" ref="R174:T175" ca="1" si="44">MID($C174,R$27,2)</f>
        <v>55</v>
      </c>
      <c r="S174" s="55" t="str">
        <f t="shared" ca="1" si="44"/>
        <v>00</v>
      </c>
      <c r="T174" s="55" t="str">
        <f t="shared" ca="1" si="44"/>
        <v>00</v>
      </c>
      <c r="U174" s="55"/>
      <c r="V174" s="55">
        <f ca="1">_xlfn.NUMBERVALUE(HEX2DEC(MID($C174,V$27,2)))</f>
        <v>0</v>
      </c>
      <c r="W174" s="55"/>
      <c r="X174" s="55"/>
      <c r="Y174" s="55"/>
      <c r="Z174" s="55" t="str">
        <f t="shared" ca="1" si="43"/>
        <v>ce</v>
      </c>
      <c r="AA174" s="55" t="str">
        <f t="shared" ca="1" si="43"/>
        <v>37</v>
      </c>
      <c r="AB174" s="55" t="str">
        <f t="shared" ca="1" si="43"/>
        <v>9e</v>
      </c>
      <c r="AC174" s="56" t="str">
        <f ca="1">MID($C174,AC$27,2)</f>
        <v>2c</v>
      </c>
      <c r="AK174">
        <f ca="1">HEX2DEC(CONCATENATE(AC174,AB174,AA174,Z174))</f>
        <v>748566478</v>
      </c>
      <c r="AL174" t="str">
        <f ca="1">DEC2HEX(AK174)</f>
        <v>2C9E37CE</v>
      </c>
      <c r="AO174" s="8" t="s">
        <v>137</v>
      </c>
      <c r="AS174" t="s">
        <v>138</v>
      </c>
      <c r="AZ174" s="35"/>
    </row>
    <row r="175" spans="2:58" x14ac:dyDescent="0.25">
      <c r="C175" s="43" t="str">
        <f ca="1"/>
        <v xml:space="preserve">00 00 00 00 88 e4 91 51 00 00 00 00 04 00 00 00 </v>
      </c>
      <c r="D175" s="51"/>
      <c r="E175" s="51"/>
      <c r="F175" s="51"/>
      <c r="G175" s="51"/>
      <c r="H175" s="51"/>
      <c r="I175" s="51"/>
      <c r="J175" s="69" t="s">
        <v>141</v>
      </c>
      <c r="K175" s="68" t="str">
        <f ca="1">VLOOKUP(Z175,$AD$99:$AE$103,2)</f>
        <v>N/A</v>
      </c>
      <c r="L175" s="73"/>
      <c r="M175" s="51"/>
      <c r="N175" s="55"/>
      <c r="O175" s="55"/>
      <c r="P175" s="55"/>
      <c r="Q175" s="55"/>
      <c r="R175" s="55" t="str">
        <f t="shared" ca="1" si="44"/>
        <v>88</v>
      </c>
      <c r="S175" s="55" t="str">
        <f t="shared" ca="1" si="44"/>
        <v>e4</v>
      </c>
      <c r="T175" s="55" t="str">
        <f t="shared" ca="1" si="44"/>
        <v>91</v>
      </c>
      <c r="U175" s="55" t="str">
        <f ca="1">MID($C175,U$27,2)</f>
        <v>51</v>
      </c>
      <c r="V175" s="55"/>
      <c r="W175" s="55"/>
      <c r="X175" s="55"/>
      <c r="Y175" s="55"/>
      <c r="Z175" s="55">
        <f ca="1">_xlfn.NUMBERVALUE(HEX2DEC(MID($C175,Z$27,2)))</f>
        <v>4</v>
      </c>
      <c r="AA175" s="55"/>
      <c r="AB175" s="55"/>
      <c r="AC175" s="56"/>
      <c r="AV175" s="72">
        <f ca="1">HEX2DEC(CONCATENATE(U175,T175,S175,R175))</f>
        <v>1368515720</v>
      </c>
      <c r="AW175" s="49"/>
      <c r="AX175" s="49"/>
      <c r="AZ175" s="35"/>
    </row>
    <row r="176" spans="2:58" x14ac:dyDescent="0.25">
      <c r="C176" s="43" t="str">
        <f ca="1"/>
        <v xml:space="preserve">ff ff ff ff 00 00 00 00 00 00 00 00 00 00 00 00 </v>
      </c>
      <c r="D176" s="51"/>
      <c r="E176" s="51"/>
      <c r="F176" s="51"/>
      <c r="G176" s="51"/>
      <c r="H176" s="51"/>
      <c r="I176" s="51"/>
      <c r="J176" s="51"/>
      <c r="K176" s="51"/>
      <c r="L176" s="73"/>
      <c r="M176" s="51"/>
      <c r="N176" s="55"/>
      <c r="O176" s="55"/>
      <c r="P176" s="55"/>
      <c r="Q176" s="55"/>
      <c r="R176" s="55"/>
      <c r="S176" s="55"/>
      <c r="T176" s="55"/>
      <c r="U176" s="55"/>
      <c r="V176" s="55"/>
      <c r="W176" s="55"/>
      <c r="X176" s="55"/>
      <c r="Y176" s="55"/>
      <c r="Z176" s="55"/>
      <c r="AA176" s="55"/>
      <c r="AB176" s="55"/>
      <c r="AC176" s="56"/>
      <c r="AK176">
        <f ca="1">AK$3</f>
        <v>252244080</v>
      </c>
      <c r="AL176" s="8" t="s">
        <v>146</v>
      </c>
      <c r="AZ176" s="35"/>
    </row>
    <row r="177" spans="2:52" x14ac:dyDescent="0.25">
      <c r="C177" s="43" t="str">
        <f ca="1"/>
        <v xml:space="preserve">00 00 00 00 00 00 00 00 00 00 00 00 00 00 00 00 </v>
      </c>
      <c r="D177" s="51"/>
      <c r="E177" s="51"/>
      <c r="F177" s="51"/>
      <c r="G177" s="51"/>
      <c r="H177" s="51"/>
      <c r="I177" s="51"/>
      <c r="J177" s="51"/>
      <c r="K177" s="51"/>
      <c r="L177" s="51"/>
      <c r="M177" s="51"/>
      <c r="N177" s="55"/>
      <c r="O177" s="55"/>
      <c r="P177" s="55"/>
      <c r="Q177" s="55"/>
      <c r="R177" s="55"/>
      <c r="S177" s="55"/>
      <c r="T177" s="55"/>
      <c r="U177" s="55"/>
      <c r="V177" s="55"/>
      <c r="W177" s="55"/>
      <c r="X177" s="55"/>
      <c r="Y177" s="55"/>
      <c r="Z177" s="55"/>
      <c r="AA177" s="55"/>
      <c r="AB177" s="55"/>
      <c r="AC177" s="56"/>
      <c r="AK177">
        <f>25.5*16</f>
        <v>408</v>
      </c>
      <c r="AL177" s="8" t="s">
        <v>151</v>
      </c>
      <c r="AZ177" s="35"/>
    </row>
    <row r="178" spans="2:52" x14ac:dyDescent="0.25">
      <c r="C178" s="43" t="str">
        <f ca="1"/>
        <v xml:space="preserve">00 00 00 00 00 00 00 00 00 00 00 00 00 00 00 00 </v>
      </c>
      <c r="D178" s="51"/>
      <c r="E178" s="51"/>
      <c r="F178" s="51"/>
      <c r="G178" s="51"/>
      <c r="H178" s="51"/>
      <c r="I178" s="51"/>
      <c r="J178" s="51"/>
      <c r="K178" s="51"/>
      <c r="L178" s="51"/>
      <c r="M178" s="51"/>
      <c r="N178" s="55"/>
      <c r="O178" s="55"/>
      <c r="P178" s="55"/>
      <c r="Q178" s="55"/>
      <c r="R178" s="55"/>
      <c r="S178" s="55"/>
      <c r="T178" s="55"/>
      <c r="U178" s="55"/>
      <c r="V178" s="55"/>
      <c r="W178" s="55"/>
      <c r="X178" s="55"/>
      <c r="Y178" s="55"/>
      <c r="Z178" s="55"/>
      <c r="AA178" s="55"/>
      <c r="AB178" s="55"/>
      <c r="AC178" s="56"/>
      <c r="AK178">
        <f ca="1">(V173-1)*AK177</f>
        <v>2040</v>
      </c>
      <c r="AL178" s="8" t="s">
        <v>155</v>
      </c>
      <c r="AZ178" s="35"/>
    </row>
    <row r="179" spans="2:52" x14ac:dyDescent="0.25">
      <c r="C179" s="43" t="str">
        <f ca="1"/>
        <v xml:space="preserve">00 00 00 00 5d 04 e7 ae 00 00 00 00 ff ff ff ff </v>
      </c>
      <c r="D179" s="51"/>
      <c r="E179" s="51"/>
      <c r="F179" s="51"/>
      <c r="G179" s="51"/>
      <c r="H179" s="51"/>
      <c r="I179" s="51"/>
      <c r="J179" s="69" t="s">
        <v>85</v>
      </c>
      <c r="K179" s="68" t="str">
        <f ca="1">VLOOKUP(Z179,$AD$105:$AE$110,2)</f>
        <v>N/A</v>
      </c>
      <c r="L179" s="51"/>
      <c r="M179" s="51"/>
      <c r="N179" s="55"/>
      <c r="O179" s="55"/>
      <c r="P179" s="55"/>
      <c r="Q179" s="55"/>
      <c r="R179" s="55"/>
      <c r="S179" s="55"/>
      <c r="T179" s="55"/>
      <c r="U179" s="55"/>
      <c r="V179" s="55"/>
      <c r="W179" s="55"/>
      <c r="X179" s="55"/>
      <c r="Y179" s="55"/>
      <c r="Z179" s="55">
        <f ca="1">_xlfn.NUMBERVALUE(HEX2DEC(MID($C179,Z$27,2)))</f>
        <v>255</v>
      </c>
      <c r="AA179" s="55"/>
      <c r="AB179" s="55"/>
      <c r="AC179" s="56"/>
      <c r="AK179">
        <f>10*16+12</f>
        <v>172</v>
      </c>
      <c r="AL179" s="8" t="s">
        <v>159</v>
      </c>
      <c r="AZ179" s="35"/>
    </row>
    <row r="180" spans="2:52" x14ac:dyDescent="0.25">
      <c r="C180" s="43" t="str">
        <f ca="1"/>
        <v xml:space="preserve">ff ff ff ff 04 00 00 00 00 00 00 00 ff ff ff ff </v>
      </c>
      <c r="D180" s="51"/>
      <c r="E180" s="51"/>
      <c r="F180" s="51"/>
      <c r="G180" s="51"/>
      <c r="H180" s="51"/>
      <c r="I180" s="51"/>
      <c r="J180" s="51" t="s">
        <v>162</v>
      </c>
      <c r="K180" s="68" t="str">
        <f ca="1">VLOOKUP(M180,$AD$113:$AE$135,2,FALSE)</f>
        <v>N/A</v>
      </c>
      <c r="M180" s="54">
        <f ca="1">HEX2DEC(CONCATENATE(X180,W180,V180))</f>
        <v>0</v>
      </c>
      <c r="N180" s="55"/>
      <c r="O180" s="55"/>
      <c r="P180" s="55"/>
      <c r="Q180" s="55"/>
      <c r="R180" s="55"/>
      <c r="S180" s="55"/>
      <c r="T180" s="55"/>
      <c r="U180" s="55"/>
      <c r="V180" s="55" t="str">
        <f ca="1">MID($C180,V$27,2)</f>
        <v>00</v>
      </c>
      <c r="W180" s="55" t="str">
        <f ca="1">MID($C180,W$27,2)</f>
        <v>00</v>
      </c>
      <c r="X180" s="55" t="str">
        <f ca="1">MID($C180,X$27,2)</f>
        <v>00</v>
      </c>
      <c r="Y180" s="55"/>
      <c r="Z180" s="55"/>
      <c r="AA180" s="55"/>
      <c r="AB180" s="55"/>
      <c r="AC180" s="56"/>
      <c r="AK180">
        <f ca="1">AK178+AK179</f>
        <v>2212</v>
      </c>
      <c r="AL180" s="8" t="s">
        <v>164</v>
      </c>
      <c r="AZ180" s="35"/>
    </row>
    <row r="181" spans="2:52" x14ac:dyDescent="0.25">
      <c r="C181" s="43" t="str">
        <f ca="1"/>
        <v xml:space="preserve">00 00 00 00 00 00 00 00 00 00 00 00 19 00 00 00 </v>
      </c>
      <c r="D181" s="51"/>
      <c r="E181" s="51"/>
      <c r="F181" s="51"/>
      <c r="G181" s="51"/>
      <c r="H181" s="51"/>
      <c r="I181" s="51"/>
      <c r="J181" s="51" t="s">
        <v>167</v>
      </c>
      <c r="K181" s="51">
        <f ca="1">IF(AK182=0,0,AK167)</f>
        <v>0</v>
      </c>
      <c r="L181" s="68" t="str">
        <f ca="1">VLOOKUP(Z181,$AD$72:$AE$97,2)</f>
        <v>N/A</v>
      </c>
      <c r="M181" s="51"/>
      <c r="N181" s="51"/>
      <c r="O181" s="51"/>
      <c r="P181" s="51"/>
      <c r="Q181" s="51"/>
      <c r="R181" s="51"/>
      <c r="S181" s="51"/>
      <c r="T181" s="51"/>
      <c r="U181" s="51"/>
      <c r="V181" s="51"/>
      <c r="W181" s="51"/>
      <c r="X181" s="51"/>
      <c r="Y181" s="51"/>
      <c r="Z181" s="55">
        <f ca="1">_xlfn.NUMBERVALUE(HEX2DEC(MID($C181,Z$27,2)))</f>
        <v>25</v>
      </c>
      <c r="AA181" s="51"/>
      <c r="AB181" s="51"/>
      <c r="AC181" s="76"/>
      <c r="AK181">
        <f ca="1">AK176+AK180</f>
        <v>252246292</v>
      </c>
      <c r="AL181" s="8" t="s">
        <v>115</v>
      </c>
      <c r="AS181" t="s">
        <v>116</v>
      </c>
      <c r="AT181" t="str">
        <f ca="1">DEC2HEX(AK181)</f>
        <v>F08F914</v>
      </c>
      <c r="AZ181" s="35"/>
    </row>
    <row r="182" spans="2:52" x14ac:dyDescent="0.25">
      <c r="C182" s="43" t="str">
        <f ca="1"/>
        <v xml:space="preserve">52 97 91 2c 00 00 00 00 14 e4 91 2c 00 00 00 00 </v>
      </c>
      <c r="D182" s="51"/>
      <c r="E182" s="51"/>
      <c r="F182" s="51"/>
      <c r="G182" s="51"/>
      <c r="H182" s="51"/>
      <c r="I182" s="51"/>
      <c r="J182" s="51"/>
      <c r="K182" s="51"/>
      <c r="L182" s="51"/>
      <c r="M182" s="51"/>
      <c r="N182" s="55" t="str">
        <f ca="1">MID($C182,N$27,2)</f>
        <v>52</v>
      </c>
      <c r="O182" s="55" t="str">
        <f ca="1">MID($C182,O$27,2)</f>
        <v>97</v>
      </c>
      <c r="P182" s="55" t="str">
        <f ca="1">MID($C182,P$27,2)</f>
        <v>91</v>
      </c>
      <c r="Q182" s="55" t="str">
        <f ca="1">MID($C182,Q$27,2)</f>
        <v>2c</v>
      </c>
      <c r="R182" s="51"/>
      <c r="S182" s="51"/>
      <c r="T182" s="51"/>
      <c r="U182" s="51"/>
      <c r="V182" s="55" t="str">
        <f ca="1">MID($C182,V$27,2)</f>
        <v>14</v>
      </c>
      <c r="W182" s="55" t="str">
        <f ca="1">MID($C182,W$27,2)</f>
        <v>e4</v>
      </c>
      <c r="X182" s="55" t="str">
        <f ca="1">MID($C182,X$27,2)</f>
        <v>91</v>
      </c>
      <c r="Y182" s="55" t="str">
        <f ca="1">MID($C182,Y$27,2)</f>
        <v>2c</v>
      </c>
      <c r="Z182" s="51"/>
      <c r="AA182" s="51"/>
      <c r="AB182" s="51"/>
      <c r="AC182" s="76"/>
      <c r="AK182" s="62">
        <f ca="1">HEX2DEC(CONCATENATE(Q182,P182,O182,N182))</f>
        <v>747738962</v>
      </c>
      <c r="AL182" s="61" t="s">
        <v>173</v>
      </c>
      <c r="AV182" s="63">
        <f ca="1">HEX2DEC(CONCATENATE(Y182,X182,W182,V182))</f>
        <v>747758612</v>
      </c>
      <c r="AW182" s="63"/>
      <c r="AX182" s="63"/>
      <c r="AZ182" s="35"/>
    </row>
    <row r="183" spans="2:52" x14ac:dyDescent="0.25">
      <c r="C183" s="43" t="str">
        <f ca="1"/>
        <v xml:space="preserve">04 00 00 00 ff ff ff ff 00 00 00 00 00 00 00 00 </v>
      </c>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76"/>
      <c r="AK183">
        <f ca="1">_xlfn.BITXOR(AK174,I$28)</f>
        <v>252139796</v>
      </c>
      <c r="AL183" s="8" t="s">
        <v>110</v>
      </c>
      <c r="AP183" s="8" t="s">
        <v>104</v>
      </c>
      <c r="AS183" t="str">
        <f ca="1">DEC2HEX(AK183)</f>
        <v>F075914</v>
      </c>
      <c r="AV183" s="72">
        <f ca="1">_xlfn.BITXOR(AV175,AV$28)</f>
        <v>1913190676</v>
      </c>
      <c r="AW183" s="49"/>
      <c r="AX183" s="49"/>
      <c r="AZ183" s="35"/>
    </row>
    <row r="184" spans="2:52" x14ac:dyDescent="0.25">
      <c r="C184" s="43" t="str">
        <f ca="1"/>
        <v xml:space="preserve">00 00 00 00 00 00 00 00 00 00 00 00 00 00 00 00 </v>
      </c>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76"/>
      <c r="AK184">
        <f ca="1">_xlfn.BITXOR(AK183,AK181)</f>
        <v>1024000</v>
      </c>
      <c r="AL184" s="8" t="s">
        <v>103</v>
      </c>
      <c r="AP184" s="8" t="s">
        <v>104</v>
      </c>
      <c r="AS184" t="str">
        <f ca="1">DEC2HEX(AK184)</f>
        <v>FA000</v>
      </c>
      <c r="AV184" s="72">
        <f ca="1">_xlfn.BITXOR(AV183,AK181)</f>
        <v>2097152000</v>
      </c>
      <c r="AW184" s="49"/>
      <c r="AX184" s="49"/>
      <c r="AZ184" s="35"/>
    </row>
    <row r="185" spans="2:52" x14ac:dyDescent="0.25">
      <c r="C185" s="43" t="str">
        <f ca="1"/>
        <v xml:space="preserve">00 00 00 00 00 00 00 00 00 00 00 00 00 00 00 00 </v>
      </c>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76"/>
      <c r="AK185" s="77">
        <f ca="1">_xlfn.BITRSHIFT(AK184,HEX2DEC("B"))</f>
        <v>500</v>
      </c>
      <c r="AL185" s="8" t="s">
        <v>99</v>
      </c>
      <c r="AS185" t="str">
        <f ca="1">DEC2HEX(AK185)</f>
        <v>1F4</v>
      </c>
      <c r="AV185" s="72">
        <f ca="1">_xlfn.BITRSHIFT(AV184,HEX2DEC("16"))</f>
        <v>500</v>
      </c>
      <c r="AW185" s="49"/>
      <c r="AX185" s="49"/>
      <c r="AZ185" s="35"/>
    </row>
    <row r="186" spans="2:52" x14ac:dyDescent="0.25">
      <c r="C186" s="43" t="str">
        <f ca="1"/>
        <v xml:space="preserve">00 00 00 00 00 00 00 00 d1 04 e7 ae 00 00 00 00 </v>
      </c>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76"/>
      <c r="AZ186" s="35"/>
    </row>
    <row r="187" spans="2:52" x14ac:dyDescent="0.25">
      <c r="C187" s="43" t="str">
        <f ca="1"/>
        <v xml:space="preserve">ff ff ff ff ff ff ff ff 04 00 00 00 00 00 00 00 </v>
      </c>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76"/>
      <c r="AZ187" s="35"/>
    </row>
    <row r="188" spans="2:52" x14ac:dyDescent="0.25">
      <c r="C188" s="43" t="str">
        <f ca="1"/>
        <v xml:space="preserve">ff ff ff ff 00 00 00 00 00 00 00 00 00 00 00 00 </v>
      </c>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76"/>
      <c r="AK188" s="80">
        <f ca="1">IF(Z181=25,_xlfn.BITXOR(AK182,AK170),-1)</f>
        <v>597257946</v>
      </c>
      <c r="AL188" s="81" t="s">
        <v>194</v>
      </c>
      <c r="AZ188" s="35"/>
    </row>
    <row r="189" spans="2:52" ht="15.75" thickBot="1" x14ac:dyDescent="0.3">
      <c r="C189" s="44" t="str">
        <f ca="1"/>
        <v xml:space="preserve">00 40 16 44 01 00 00 00         </v>
      </c>
      <c r="D189" s="84"/>
      <c r="E189" s="84"/>
      <c r="F189" s="84"/>
      <c r="G189" s="84"/>
      <c r="H189" s="84"/>
      <c r="I189" s="84"/>
      <c r="J189" s="85" t="str">
        <f ca="1">IF(_xlfn.NUMBERVALUE(R189)=0,"Free Trial", "")</f>
        <v/>
      </c>
      <c r="K189" s="84"/>
      <c r="L189" s="86" t="s">
        <v>197</v>
      </c>
      <c r="M189" s="84">
        <f ca="1">IF(Q189="00",0,SIGN(55.5-CODE(LEFT(Q189,1)))*2^(MOD(CODE(LEFT(Q189,1))-IF(CODE(LEFT(Q189,1))&gt;57,55,48),8)*32+(CODE(RIGHT(Q189,1))-IF(CODE(RIGHT(Q189,1))&gt;57,55,48))*2+(CODE(LEFT(P189,1))&gt;55)-127)*(1+(CODE(RIGHT(N189,1))-IF(CODE(RIGHT(N189,1))&gt;57,55,48)+(CODE(LEFT(N189,1))-IF(CODE(LEFT(N189,1))&gt;57,55,48))*16+(CODE(RIGHT(O189,1))-IF(CODE(RIGHT(O189,1))&gt;57,55,48))*256+(CODE(LEFT(O189,1))-IF(CODE(LEFT(O189,1))&gt;57,55,48))*4096+(CODE(RIGHT(P189,1))-IF(CODE(RIGHT(P189,1))&gt;57,55,48))*65536+MOD(CODE(LEFT(P189,1))-IF(CODE(LEFT(P189,1))&gt;57,55,48),8)*1048576)/8388608))</f>
        <v>601</v>
      </c>
      <c r="N189" s="87" t="str">
        <f ca="1">UPPER(MID($C189,N$27,2))</f>
        <v>00</v>
      </c>
      <c r="O189" s="87" t="str">
        <f ca="1">UPPER(MID($C189,O$27,2))</f>
        <v>40</v>
      </c>
      <c r="P189" s="87" t="str">
        <f ca="1">UPPER(MID($C189,P$27,2))</f>
        <v>16</v>
      </c>
      <c r="Q189" s="87" t="str">
        <f ca="1">UPPER(MID($C189,Q$27,2))</f>
        <v>44</v>
      </c>
      <c r="R189" s="87" t="str">
        <f ca="1">MID($C189,R$27,2)</f>
        <v>01</v>
      </c>
      <c r="S189" s="84"/>
      <c r="T189" s="84"/>
      <c r="U189" s="84"/>
      <c r="V189" s="84"/>
      <c r="W189" s="84"/>
      <c r="X189" s="84"/>
      <c r="Y189" s="84"/>
      <c r="Z189" s="84"/>
      <c r="AA189" s="84"/>
      <c r="AB189" s="84"/>
      <c r="AC189" s="88"/>
      <c r="AK189" s="80"/>
      <c r="AL189" s="89" t="s">
        <v>199</v>
      </c>
      <c r="AZ189" s="35"/>
    </row>
    <row r="190" spans="2:52" ht="15.75" thickBot="1" x14ac:dyDescent="0.3">
      <c r="C190" s="98"/>
      <c r="N190" s="37"/>
      <c r="O190" s="37"/>
      <c r="P190" s="37"/>
      <c r="Q190" s="37"/>
      <c r="R190" s="37"/>
      <c r="S190" s="37"/>
      <c r="T190" s="37"/>
      <c r="U190" s="37"/>
      <c r="V190" s="37"/>
      <c r="W190" s="37"/>
      <c r="X190" s="37"/>
      <c r="Y190" s="37"/>
      <c r="Z190" s="37"/>
      <c r="AA190" s="37"/>
      <c r="AB190" s="37"/>
      <c r="AC190" s="37"/>
      <c r="AZ190" s="35"/>
    </row>
    <row r="191" spans="2:52" x14ac:dyDescent="0.25">
      <c r="B191" s="41">
        <f>B164+1</f>
        <v>12</v>
      </c>
      <c r="C191" s="42" t="str">
        <f t="array" aca="1" ref="C191:C216" ca="1">TRANSPOSE(INDIRECT(CONCATENATE("AD$",B191,":BC$",B191)))</f>
        <v xml:space="preserve">a8 96 64 02 bf 0b 00 00 10 c9 cc 0f 50 c9 cc 0f </v>
      </c>
      <c r="D191" s="45"/>
      <c r="E191" s="45"/>
      <c r="F191" s="45"/>
      <c r="G191" s="45"/>
      <c r="H191" s="45"/>
      <c r="I191" s="45"/>
      <c r="J191" s="45"/>
      <c r="K191" s="45" t="str">
        <f ca="1">CONCATENATE("CHALLENGE ",V200)</f>
        <v>CHALLENGE 7</v>
      </c>
      <c r="L191" s="45"/>
      <c r="M191" s="46" t="str">
        <f ca="1">UPPER(VLOOKUP(AK193,TRACKS!$BS$2:$BT$59,2,FALSE))</f>
        <v>TOKYO</v>
      </c>
      <c r="N191" s="47"/>
      <c r="O191" s="47"/>
      <c r="P191" s="47"/>
      <c r="Q191" s="47"/>
      <c r="R191" s="47"/>
      <c r="S191" s="47"/>
      <c r="T191" s="47"/>
      <c r="U191" s="47"/>
      <c r="V191" s="47"/>
      <c r="W191" s="47"/>
      <c r="X191" s="47"/>
      <c r="Y191" s="47"/>
      <c r="Z191" s="47" t="str">
        <f ca="1">MID($C191,Z$27,2)</f>
        <v>50</v>
      </c>
      <c r="AA191" s="47" t="str">
        <f ca="1">MID($C191,AA$27,2)</f>
        <v>c9</v>
      </c>
      <c r="AB191" s="47" t="str">
        <f ca="1">MID($C191,AB$27,2)</f>
        <v>cc</v>
      </c>
      <c r="AC191" s="48" t="str">
        <f ca="1">MID($C191,AC$27,2)</f>
        <v>0f</v>
      </c>
      <c r="AK191" t="str">
        <f ca="1">CONCATENATE(AC191,AB191,AA191,Z191)</f>
        <v>0fccc950</v>
      </c>
    </row>
    <row r="192" spans="2:52" x14ac:dyDescent="0.25">
      <c r="C192" s="43" t="str">
        <f ca="1"/>
        <v xml:space="preserve">00 00 00 00 07 00 00 00 01 00 00 00 00 00 00 00 </v>
      </c>
      <c r="D192" s="51"/>
      <c r="E192" s="51"/>
      <c r="F192" s="51"/>
      <c r="G192" s="51"/>
      <c r="H192" s="51"/>
      <c r="I192" s="51"/>
      <c r="J192" s="52" t="str">
        <f ca="1">VLOOKUP(N192,$AD$30:$AE$40,2)</f>
        <v>CLASSIC</v>
      </c>
      <c r="K192" s="53"/>
      <c r="L192" s="54">
        <f ca="1">HEX2DEC(CONCATENATE(X192,W192,V192))</f>
        <v>1</v>
      </c>
      <c r="M192" s="51" t="s">
        <v>89</v>
      </c>
      <c r="N192" s="55">
        <f ca="1">IF(LEFT(C192,2)="0A",10,_xlfn.NUMBERVALUE(LEFT(C192,2)))</f>
        <v>0</v>
      </c>
      <c r="O192" s="55"/>
      <c r="P192" s="55"/>
      <c r="Q192" s="55"/>
      <c r="R192" s="55"/>
      <c r="S192" s="55"/>
      <c r="T192" s="55"/>
      <c r="U192" s="55"/>
      <c r="V192" s="55" t="str">
        <f ca="1">MID($C192,V$27,2)</f>
        <v>01</v>
      </c>
      <c r="W192" s="55" t="str">
        <f ca="1">MID($C192,W$27,2)</f>
        <v>00</v>
      </c>
      <c r="X192" s="55" t="str">
        <f ca="1">MID($C192,X$27,2)</f>
        <v>00</v>
      </c>
      <c r="Y192" s="55"/>
      <c r="Z192" s="55"/>
      <c r="AA192" s="55"/>
      <c r="AB192" s="55"/>
      <c r="AC192" s="56"/>
      <c r="AK192">
        <f ca="1">HEX2DEC(AK191)+HEX2DEC("20")</f>
        <v>265079152</v>
      </c>
    </row>
    <row r="193" spans="3:75" x14ac:dyDescent="0.25">
      <c r="C193" s="43" t="str">
        <f ca="1"/>
        <v xml:space="preserve">00 00 00 00 00 00 00 00 00 00 00 00 08 00 00 00 </v>
      </c>
      <c r="D193" s="51"/>
      <c r="E193" s="51"/>
      <c r="F193" s="51"/>
      <c r="G193" s="51"/>
      <c r="H193" s="51"/>
      <c r="I193" s="51"/>
      <c r="K193" s="51"/>
      <c r="L193" s="54">
        <f ca="1">Z193</f>
        <v>8</v>
      </c>
      <c r="M193" s="51" t="s">
        <v>93</v>
      </c>
      <c r="N193" s="55"/>
      <c r="O193" s="55"/>
      <c r="P193" s="55"/>
      <c r="Q193" s="55"/>
      <c r="R193" s="55"/>
      <c r="S193" s="55"/>
      <c r="T193" s="55"/>
      <c r="U193" s="55"/>
      <c r="V193" s="55"/>
      <c r="W193" s="55"/>
      <c r="X193" s="55"/>
      <c r="Y193" s="55"/>
      <c r="Z193" s="55">
        <f ca="1">_xlfn.NUMBERVALUE(MID($C193,Z$27,2))</f>
        <v>8</v>
      </c>
      <c r="AA193" s="55"/>
      <c r="AB193" s="55"/>
      <c r="AC193" s="56"/>
      <c r="AK193" t="str">
        <f ca="1">VLOOKUP(AK192,TRACKS!$BP$2:$BQ$715,AK$27,FALSE)</f>
        <v>EventDef_Tok</v>
      </c>
      <c r="AV193" s="57">
        <f ca="1">_xlfn.BITLSHIFT(_xlfn.BITXOR(AV195,_xlfn.BITLSHIFT(_xlfn.BITRSHIFT(AV195,AY193),AY193)),32-AY193)+_xlfn.BITRSHIFT(AV195,AY193)</f>
        <v>0</v>
      </c>
      <c r="AW193" s="57"/>
      <c r="AX193" s="57"/>
      <c r="AY193" s="58">
        <v>22</v>
      </c>
    </row>
    <row r="194" spans="3:75" x14ac:dyDescent="0.25">
      <c r="C194" s="43" t="str">
        <f ca="1"/>
        <v xml:space="preserve">00 00 00 01 00 00 00 00 00 00 21 44 00 00 21 44 </v>
      </c>
      <c r="D194" s="51"/>
      <c r="E194" s="51"/>
      <c r="F194" s="51"/>
      <c r="G194" s="51"/>
      <c r="H194" s="51"/>
      <c r="I194" s="51"/>
      <c r="J194" s="51" t="str">
        <f ca="1">IF(_xlfn.NUMBERVALUE(Q194)=0,"","TRAFFIC")</f>
        <v>TRAFFIC</v>
      </c>
      <c r="K194" s="51"/>
      <c r="L194" s="59" t="s">
        <v>97</v>
      </c>
      <c r="M194" s="51">
        <f ca="1">VLOOKUP(Y194&amp;X194&amp;W194&amp;V194,Floats!$A$2:$B$1353,2,FALSE)</f>
        <v>644</v>
      </c>
      <c r="N194" s="55"/>
      <c r="O194" s="55"/>
      <c r="P194" s="55"/>
      <c r="Q194" s="55" t="str">
        <f ca="1">MID($C194,Q$27,2)</f>
        <v>01</v>
      </c>
      <c r="R194" s="55"/>
      <c r="S194" s="55"/>
      <c r="T194" s="55"/>
      <c r="U194" s="55"/>
      <c r="V194" s="55" t="str">
        <f ca="1">MID($C194,V$27,2)</f>
        <v>00</v>
      </c>
      <c r="W194" s="55" t="str">
        <f ca="1">MID($C194,W$27,2)</f>
        <v>00</v>
      </c>
      <c r="X194" s="55" t="str">
        <f ca="1">MID($C194,X$27,2)</f>
        <v>21</v>
      </c>
      <c r="Y194" s="55" t="str">
        <f ca="1">MID($C194,Y$27,2)</f>
        <v>44</v>
      </c>
      <c r="Z194" s="55"/>
      <c r="AA194" s="55"/>
      <c r="AB194" s="55"/>
      <c r="AC194" s="56"/>
      <c r="AK194" s="60">
        <f ca="1">_xlfn.BITRSHIFT(AK195,HEX2DEC("B"))</f>
        <v>0</v>
      </c>
      <c r="AL194" s="61" t="s">
        <v>99</v>
      </c>
      <c r="AM194" s="62"/>
      <c r="AN194" s="62"/>
      <c r="AO194" s="62"/>
      <c r="AP194" s="62"/>
      <c r="AQ194" s="62"/>
      <c r="AR194" s="62"/>
      <c r="AS194" s="62" t="str">
        <f ca="1">DEC2HEX(AK194)</f>
        <v>0</v>
      </c>
      <c r="AV194" s="63">
        <f ca="1">AV193</f>
        <v>0</v>
      </c>
      <c r="AW194" s="63"/>
      <c r="AX194" s="63"/>
      <c r="AZ194" s="35"/>
    </row>
    <row r="195" spans="3:75" x14ac:dyDescent="0.25">
      <c r="C195" s="43" t="str">
        <f ca="1"/>
        <v xml:space="preserve">07 00 00 00 00 00 00 00 00 00 00 00 00 00 00 00 </v>
      </c>
      <c r="D195" s="51"/>
      <c r="E195" s="51"/>
      <c r="F195" s="51"/>
      <c r="G195" s="51"/>
      <c r="H195" s="51"/>
      <c r="I195" s="51"/>
      <c r="J195" s="51"/>
      <c r="K195" s="51"/>
      <c r="L195" s="51"/>
      <c r="M195" s="51"/>
      <c r="N195" s="55"/>
      <c r="O195" s="55"/>
      <c r="P195" s="55"/>
      <c r="Q195" s="55"/>
      <c r="R195" s="55"/>
      <c r="S195" s="55"/>
      <c r="T195" s="55"/>
      <c r="U195" s="55"/>
      <c r="V195" s="55"/>
      <c r="W195" s="55"/>
      <c r="X195" s="55"/>
      <c r="Y195" s="55"/>
      <c r="Z195" s="55"/>
      <c r="AA195" s="55"/>
      <c r="AB195" s="55"/>
      <c r="AC195" s="56"/>
      <c r="AK195" s="62">
        <f ca="1">_xlfn.BITXOR(AK196,AK197)</f>
        <v>0</v>
      </c>
      <c r="AL195" s="61" t="s">
        <v>103</v>
      </c>
      <c r="AM195" s="62"/>
      <c r="AN195" s="62"/>
      <c r="AO195" s="62"/>
      <c r="AP195" s="61" t="s">
        <v>104</v>
      </c>
      <c r="AQ195" s="62"/>
      <c r="AR195" s="62"/>
      <c r="AS195" s="62" t="str">
        <f ca="1">DEC2HEX(AK195)</f>
        <v>0</v>
      </c>
      <c r="AV195" s="63">
        <f ca="1">_xlfn.BITXOR(AV196,AV197)</f>
        <v>0</v>
      </c>
      <c r="AW195" s="63"/>
      <c r="AX195" s="63"/>
      <c r="AZ195" s="35"/>
      <c r="BW195" s="97"/>
    </row>
    <row r="196" spans="3:75" x14ac:dyDescent="0.25">
      <c r="C196" s="43" t="str">
        <f ca="1"/>
        <v xml:space="preserve">00 00 00 00 00 00 00 00 00 00 00 00 00 00 00 00 </v>
      </c>
      <c r="D196" s="51"/>
      <c r="E196" s="51"/>
      <c r="F196" s="51"/>
      <c r="G196" s="51"/>
      <c r="H196" s="51"/>
      <c r="I196" s="51"/>
      <c r="J196" s="64" t="s">
        <v>107</v>
      </c>
      <c r="K196" s="64">
        <f ca="1">HEX2DEC(CONCATENATE(AB200,AA200,Z200))</f>
        <v>250</v>
      </c>
      <c r="L196" s="64" t="s">
        <v>108</v>
      </c>
      <c r="M196" s="51"/>
      <c r="N196" s="55"/>
      <c r="O196" s="55"/>
      <c r="P196" s="55"/>
      <c r="Q196" s="55"/>
      <c r="R196" s="55"/>
      <c r="S196" s="55"/>
      <c r="T196" s="55"/>
      <c r="U196" s="55"/>
      <c r="V196" s="55"/>
      <c r="W196" s="55"/>
      <c r="X196" s="55"/>
      <c r="Y196" s="55"/>
      <c r="Z196" s="55"/>
      <c r="AA196" s="55"/>
      <c r="AB196" s="55"/>
      <c r="AC196" s="56"/>
      <c r="AK196" s="62">
        <f ca="1">_xlfn.BITXOR(AK209,I$28)</f>
        <v>252246816</v>
      </c>
      <c r="AL196" s="61" t="s">
        <v>110</v>
      </c>
      <c r="AM196" s="62"/>
      <c r="AN196" s="62"/>
      <c r="AO196" s="62"/>
      <c r="AP196" s="61" t="s">
        <v>104</v>
      </c>
      <c r="AQ196" s="62"/>
      <c r="AR196" s="62"/>
      <c r="AS196" s="62" t="str">
        <f ca="1">DEC2HEX(AK196)</f>
        <v>F08FB20</v>
      </c>
      <c r="AV196" s="63">
        <f ca="1">_xlfn.BITXOR(AV209,AV$28)</f>
        <v>252246816</v>
      </c>
      <c r="AW196" s="63"/>
      <c r="AX196" s="63"/>
      <c r="AZ196" s="35"/>
      <c r="BW196" s="97"/>
    </row>
    <row r="197" spans="3:75" x14ac:dyDescent="0.25">
      <c r="C197" s="43" t="str">
        <f ca="1"/>
        <v xml:space="preserve">00 00 80 3f 00 00 00 00 02 00 00 00 d8 25 67 25 </v>
      </c>
      <c r="D197" s="51"/>
      <c r="E197" s="51"/>
      <c r="F197" s="51"/>
      <c r="G197" s="51"/>
      <c r="H197" s="51"/>
      <c r="I197" s="51"/>
      <c r="J197" s="64" t="s">
        <v>113</v>
      </c>
      <c r="K197" s="64">
        <f ca="1">HEX2DEC(CONCATENATE(P201,O201,N201))</f>
        <v>165</v>
      </c>
      <c r="L197" s="64" t="s">
        <v>108</v>
      </c>
      <c r="M197" s="51"/>
      <c r="N197" s="55"/>
      <c r="O197" s="55"/>
      <c r="P197" s="55"/>
      <c r="Q197" s="55"/>
      <c r="R197" s="55"/>
      <c r="S197" s="55"/>
      <c r="T197" s="55"/>
      <c r="U197" s="55"/>
      <c r="V197" s="55"/>
      <c r="W197" s="55"/>
      <c r="X197" s="55"/>
      <c r="Y197" s="55"/>
      <c r="Z197" s="55"/>
      <c r="AA197" s="55"/>
      <c r="AB197" s="55"/>
      <c r="AC197" s="56"/>
      <c r="AK197" s="62">
        <f ca="1">AK203+AK198</f>
        <v>252246816</v>
      </c>
      <c r="AL197" s="61" t="s">
        <v>115</v>
      </c>
      <c r="AM197" s="62"/>
      <c r="AN197" s="62"/>
      <c r="AO197" s="62"/>
      <c r="AP197" s="62"/>
      <c r="AQ197" s="62"/>
      <c r="AR197" s="62"/>
      <c r="AS197" s="62" t="s">
        <v>116</v>
      </c>
      <c r="AV197" s="63">
        <f ca="1">AK197</f>
        <v>252246816</v>
      </c>
      <c r="AW197" s="63"/>
      <c r="AX197" s="63"/>
      <c r="AZ197" s="35"/>
      <c r="BW197" s="97"/>
    </row>
    <row r="198" spans="3:75" x14ac:dyDescent="0.25">
      <c r="C198" s="43" t="str">
        <f ca="1"/>
        <v xml:space="preserve">e4 25 67 25 e4 25 67 25 00 00 00 00 00 00 00 00 </v>
      </c>
      <c r="D198" s="51"/>
      <c r="E198" s="51"/>
      <c r="F198" s="51"/>
      <c r="G198" s="51"/>
      <c r="H198" s="51"/>
      <c r="I198" s="51"/>
      <c r="J198" s="64" t="s">
        <v>119</v>
      </c>
      <c r="K198" s="64">
        <f ca="1">HEX2DEC(CONCATENATE(T201,S201,R201))</f>
        <v>85</v>
      </c>
      <c r="L198" s="64" t="s">
        <v>108</v>
      </c>
      <c r="M198" s="51"/>
      <c r="N198" s="55"/>
      <c r="O198" s="55"/>
      <c r="P198" s="55"/>
      <c r="Q198" s="55"/>
      <c r="R198" s="55"/>
      <c r="S198" s="55"/>
      <c r="T198" s="55"/>
      <c r="U198" s="55"/>
      <c r="V198" s="55"/>
      <c r="W198" s="55"/>
      <c r="X198" s="55"/>
      <c r="Y198" s="55"/>
      <c r="Z198" s="55"/>
      <c r="AA198" s="55"/>
      <c r="AB198" s="55"/>
      <c r="AC198" s="56"/>
      <c r="AK198" s="62">
        <f ca="1">AK205+AK199</f>
        <v>2736</v>
      </c>
      <c r="AL198" s="61" t="s">
        <v>121</v>
      </c>
      <c r="AV198" s="65"/>
      <c r="AW198" s="49"/>
      <c r="AX198" s="49"/>
      <c r="AZ198" s="35"/>
      <c r="BW198" s="97"/>
    </row>
    <row r="199" spans="3:75" x14ac:dyDescent="0.25">
      <c r="C199" s="43" t="str">
        <f ca="1"/>
        <v xml:space="preserve">90 8e 21 1a 00 00 00 00 00 00 00 00 01 01 00 00 </v>
      </c>
      <c r="D199" s="51"/>
      <c r="E199" s="51"/>
      <c r="F199" s="51"/>
      <c r="G199" s="51"/>
      <c r="H199" s="51"/>
      <c r="I199" s="51"/>
      <c r="J199" s="55"/>
      <c r="K199" s="55"/>
      <c r="L199" s="55"/>
      <c r="M199" s="51"/>
      <c r="N199" s="55"/>
      <c r="O199" s="55"/>
      <c r="P199" s="55"/>
      <c r="Q199" s="55"/>
      <c r="R199" s="55"/>
      <c r="S199" s="55"/>
      <c r="T199" s="55"/>
      <c r="U199" s="55"/>
      <c r="V199" s="55"/>
      <c r="W199" s="55"/>
      <c r="X199" s="55"/>
      <c r="Y199" s="55"/>
      <c r="Z199" s="55"/>
      <c r="AA199" s="55"/>
      <c r="AB199" s="55"/>
      <c r="AC199" s="56"/>
      <c r="AK199" s="62">
        <f>18*16</f>
        <v>288</v>
      </c>
      <c r="AL199" s="61" t="s">
        <v>126</v>
      </c>
      <c r="AV199" s="65"/>
      <c r="AW199" s="49"/>
      <c r="AX199" s="49"/>
      <c r="AZ199" s="35"/>
      <c r="BW199" s="97"/>
    </row>
    <row r="200" spans="3:75" x14ac:dyDescent="0.25">
      <c r="C200" s="43" t="str">
        <f ca="1"/>
        <v xml:space="preserve">d0 a7 a2 0d be 0b 00 00 07 00 00 00 fa 00 00 00 </v>
      </c>
      <c r="D200" s="51"/>
      <c r="E200" s="51"/>
      <c r="F200" s="51"/>
      <c r="G200" s="51"/>
      <c r="H200" s="51"/>
      <c r="I200" s="51"/>
      <c r="J200" s="51"/>
      <c r="K200" s="51"/>
      <c r="L200" s="51"/>
      <c r="M200" s="51"/>
      <c r="N200" s="55"/>
      <c r="O200" s="55"/>
      <c r="P200" s="55"/>
      <c r="Q200" s="55"/>
      <c r="R200" s="55"/>
      <c r="S200" s="55"/>
      <c r="T200" s="55"/>
      <c r="U200" s="55"/>
      <c r="V200" s="55">
        <f ca="1">_xlfn.NUMBERVALUE(HEX2DEC(MID($C200,V$27,2)))</f>
        <v>7</v>
      </c>
      <c r="W200" s="55"/>
      <c r="X200" s="55"/>
      <c r="Y200" s="55"/>
      <c r="Z200" s="55" t="str">
        <f t="shared" ref="Z200:AB201" ca="1" si="45">MID($C200,Z$27,2)</f>
        <v>fa</v>
      </c>
      <c r="AA200" s="55" t="str">
        <f t="shared" ca="1" si="45"/>
        <v>00</v>
      </c>
      <c r="AB200" s="55" t="str">
        <f t="shared" ca="1" si="45"/>
        <v>00</v>
      </c>
      <c r="AC200" s="56"/>
      <c r="AK200" t="s">
        <v>131</v>
      </c>
      <c r="AZ200" s="35"/>
      <c r="BW200" s="97"/>
    </row>
    <row r="201" spans="3:75" x14ac:dyDescent="0.25">
      <c r="C201" s="43" t="str">
        <f ca="1"/>
        <v xml:space="preserve">a5 00 00 00 55 00 00 00 00 00 00 00 76 34 9e 2c </v>
      </c>
      <c r="D201" s="51"/>
      <c r="E201" s="51"/>
      <c r="F201" s="51"/>
      <c r="G201" s="51"/>
      <c r="H201" s="51"/>
      <c r="I201" s="51"/>
      <c r="J201" s="51" t="s">
        <v>134</v>
      </c>
      <c r="K201" s="51">
        <f ca="1">IF(AK201=0,0,AK212)</f>
        <v>500</v>
      </c>
      <c r="L201" s="68" t="str">
        <f ca="1">VLOOKUP(V201,$AD$72:$AE$97,2)</f>
        <v>Credit</v>
      </c>
      <c r="M201" s="66"/>
      <c r="N201" s="55" t="str">
        <f ca="1">MID($C201,N$27,2)</f>
        <v>a5</v>
      </c>
      <c r="O201" s="55" t="str">
        <f ca="1">MID($C201,O$27,2)</f>
        <v>00</v>
      </c>
      <c r="P201" s="55" t="str">
        <f ca="1">MID($C201,P$27,2)</f>
        <v>00</v>
      </c>
      <c r="Q201" s="55"/>
      <c r="R201" s="55" t="str">
        <f t="shared" ref="R201:T202" ca="1" si="46">MID($C201,R$27,2)</f>
        <v>55</v>
      </c>
      <c r="S201" s="55" t="str">
        <f t="shared" ca="1" si="46"/>
        <v>00</v>
      </c>
      <c r="T201" s="55" t="str">
        <f t="shared" ca="1" si="46"/>
        <v>00</v>
      </c>
      <c r="U201" s="55"/>
      <c r="V201" s="55">
        <f ca="1">_xlfn.NUMBERVALUE(HEX2DEC(MID($C201,V$27,2)))</f>
        <v>0</v>
      </c>
      <c r="W201" s="55"/>
      <c r="X201" s="55"/>
      <c r="Y201" s="55"/>
      <c r="Z201" s="55" t="str">
        <f t="shared" ca="1" si="45"/>
        <v>76</v>
      </c>
      <c r="AA201" s="55" t="str">
        <f t="shared" ca="1" si="45"/>
        <v>34</v>
      </c>
      <c r="AB201" s="55" t="str">
        <f t="shared" ca="1" si="45"/>
        <v>9e</v>
      </c>
      <c r="AC201" s="56" t="str">
        <f ca="1">MID($C201,AC$27,2)</f>
        <v>2c</v>
      </c>
      <c r="AK201">
        <f ca="1">HEX2DEC(CONCATENATE(AC201,AB201,AA201,Z201))</f>
        <v>748565622</v>
      </c>
      <c r="AL201" t="str">
        <f ca="1">DEC2HEX(AK201)</f>
        <v>2C9E3476</v>
      </c>
      <c r="AO201" s="8" t="s">
        <v>137</v>
      </c>
      <c r="AS201" t="s">
        <v>138</v>
      </c>
      <c r="AZ201" s="35"/>
      <c r="BW201" s="97"/>
    </row>
    <row r="202" spans="3:75" x14ac:dyDescent="0.25">
      <c r="C202" s="43" t="str">
        <f ca="1"/>
        <v xml:space="preserve">00 00 00 00 30 e7 91 51 00 00 00 00 04 00 00 00 </v>
      </c>
      <c r="D202" s="51"/>
      <c r="E202" s="51"/>
      <c r="F202" s="51"/>
      <c r="G202" s="51"/>
      <c r="H202" s="51"/>
      <c r="I202" s="51"/>
      <c r="J202" s="69" t="s">
        <v>141</v>
      </c>
      <c r="K202" s="68" t="str">
        <f ca="1">VLOOKUP(Z202,$AD$99:$AE$103,2)</f>
        <v>N/A</v>
      </c>
      <c r="L202" s="73"/>
      <c r="M202" s="51"/>
      <c r="N202" s="55"/>
      <c r="O202" s="55"/>
      <c r="P202" s="55"/>
      <c r="Q202" s="55"/>
      <c r="R202" s="55" t="str">
        <f t="shared" ca="1" si="46"/>
        <v>30</v>
      </c>
      <c r="S202" s="55" t="str">
        <f t="shared" ca="1" si="46"/>
        <v>e7</v>
      </c>
      <c r="T202" s="55" t="str">
        <f t="shared" ca="1" si="46"/>
        <v>91</v>
      </c>
      <c r="U202" s="55" t="str">
        <f ca="1">MID($C202,U$27,2)</f>
        <v>51</v>
      </c>
      <c r="V202" s="55"/>
      <c r="W202" s="55"/>
      <c r="X202" s="55"/>
      <c r="Y202" s="55"/>
      <c r="Z202" s="55">
        <f ca="1">_xlfn.NUMBERVALUE(HEX2DEC(MID($C202,Z$27,2)))</f>
        <v>4</v>
      </c>
      <c r="AA202" s="55"/>
      <c r="AB202" s="55"/>
      <c r="AC202" s="56"/>
      <c r="AV202" s="72">
        <f ca="1">HEX2DEC(CONCATENATE(U202,T202,S202,R202))</f>
        <v>1368516400</v>
      </c>
      <c r="AW202" s="49"/>
      <c r="AX202" s="49"/>
      <c r="AZ202" s="35"/>
      <c r="BW202" s="97"/>
    </row>
    <row r="203" spans="3:75" x14ac:dyDescent="0.25">
      <c r="C203" s="43" t="str">
        <f ca="1"/>
        <v xml:space="preserve">ff ff ff ff 00 00 00 00 00 00 00 00 00 00 00 00 </v>
      </c>
      <c r="D203" s="51"/>
      <c r="E203" s="51"/>
      <c r="F203" s="51"/>
      <c r="G203" s="51"/>
      <c r="H203" s="51"/>
      <c r="I203" s="51"/>
      <c r="J203" s="51"/>
      <c r="K203" s="51"/>
      <c r="L203" s="73"/>
      <c r="M203" s="51"/>
      <c r="N203" s="55"/>
      <c r="O203" s="55"/>
      <c r="P203" s="55"/>
      <c r="Q203" s="55"/>
      <c r="R203" s="55"/>
      <c r="S203" s="55"/>
      <c r="T203" s="55"/>
      <c r="U203" s="55"/>
      <c r="V203" s="55"/>
      <c r="W203" s="55"/>
      <c r="X203" s="55"/>
      <c r="Y203" s="55"/>
      <c r="Z203" s="55"/>
      <c r="AA203" s="55"/>
      <c r="AB203" s="55"/>
      <c r="AC203" s="56"/>
      <c r="AK203">
        <f ca="1">AK$3</f>
        <v>252244080</v>
      </c>
      <c r="AL203" s="8" t="s">
        <v>146</v>
      </c>
      <c r="AZ203" s="35"/>
      <c r="BW203" s="97"/>
    </row>
    <row r="204" spans="3:75" x14ac:dyDescent="0.25">
      <c r="C204" s="43" t="str">
        <f ca="1"/>
        <v xml:space="preserve">00 00 00 00 00 00 00 00 00 00 00 00 00 00 00 00 </v>
      </c>
      <c r="D204" s="51"/>
      <c r="E204" s="51"/>
      <c r="F204" s="51"/>
      <c r="G204" s="51"/>
      <c r="H204" s="51"/>
      <c r="I204" s="51"/>
      <c r="J204" s="51"/>
      <c r="K204" s="51"/>
      <c r="L204" s="51"/>
      <c r="M204" s="51"/>
      <c r="N204" s="55"/>
      <c r="O204" s="55"/>
      <c r="P204" s="55"/>
      <c r="Q204" s="55"/>
      <c r="R204" s="55"/>
      <c r="S204" s="55"/>
      <c r="T204" s="55"/>
      <c r="U204" s="55"/>
      <c r="V204" s="55"/>
      <c r="W204" s="55"/>
      <c r="X204" s="55"/>
      <c r="Y204" s="55"/>
      <c r="Z204" s="55"/>
      <c r="AA204" s="55"/>
      <c r="AB204" s="55"/>
      <c r="AC204" s="56"/>
      <c r="AK204">
        <f>25.5*16</f>
        <v>408</v>
      </c>
      <c r="AL204" s="8" t="s">
        <v>151</v>
      </c>
      <c r="AZ204" s="35"/>
      <c r="BW204" s="97"/>
    </row>
    <row r="205" spans="3:75" x14ac:dyDescent="0.25">
      <c r="C205" s="43" t="str">
        <f ca="1"/>
        <v xml:space="preserve">00 00 00 00 00 00 00 00 00 00 00 00 00 00 00 00 </v>
      </c>
      <c r="D205" s="51"/>
      <c r="E205" s="51"/>
      <c r="F205" s="51"/>
      <c r="G205" s="51"/>
      <c r="H205" s="51"/>
      <c r="I205" s="51"/>
      <c r="J205" s="51"/>
      <c r="K205" s="51"/>
      <c r="L205" s="51"/>
      <c r="M205" s="51"/>
      <c r="N205" s="55"/>
      <c r="O205" s="55"/>
      <c r="P205" s="55"/>
      <c r="Q205" s="55"/>
      <c r="R205" s="55"/>
      <c r="S205" s="55"/>
      <c r="T205" s="55"/>
      <c r="U205" s="55"/>
      <c r="V205" s="55"/>
      <c r="W205" s="55"/>
      <c r="X205" s="55"/>
      <c r="Y205" s="55"/>
      <c r="Z205" s="55"/>
      <c r="AA205" s="55"/>
      <c r="AB205" s="55"/>
      <c r="AC205" s="56"/>
      <c r="AK205">
        <f ca="1">(V200-1)*AK204</f>
        <v>2448</v>
      </c>
      <c r="AL205" s="8" t="s">
        <v>155</v>
      </c>
      <c r="AZ205" s="35"/>
      <c r="BW205" s="97"/>
    </row>
    <row r="206" spans="3:75" x14ac:dyDescent="0.25">
      <c r="C206" s="43" t="str">
        <f ca="1"/>
        <v xml:space="preserve">00 00 00 00 f5 07 e7 ae 00 00 00 00 ff ff ff ff </v>
      </c>
      <c r="D206" s="51"/>
      <c r="E206" s="51"/>
      <c r="F206" s="51"/>
      <c r="G206" s="51"/>
      <c r="H206" s="51"/>
      <c r="I206" s="51"/>
      <c r="J206" s="69" t="s">
        <v>85</v>
      </c>
      <c r="K206" s="68" t="str">
        <f ca="1">VLOOKUP(Z206,$AD$105:$AE$110,2)</f>
        <v>N/A</v>
      </c>
      <c r="L206" s="51"/>
      <c r="M206" s="51"/>
      <c r="N206" s="55"/>
      <c r="O206" s="55"/>
      <c r="P206" s="55"/>
      <c r="Q206" s="55"/>
      <c r="R206" s="55"/>
      <c r="S206" s="55"/>
      <c r="T206" s="55"/>
      <c r="U206" s="55"/>
      <c r="V206" s="55"/>
      <c r="W206" s="55"/>
      <c r="X206" s="55"/>
      <c r="Y206" s="55"/>
      <c r="Z206" s="55">
        <f ca="1">_xlfn.NUMBERVALUE(HEX2DEC(MID($C206,Z$27,2)))</f>
        <v>255</v>
      </c>
      <c r="AA206" s="55"/>
      <c r="AB206" s="55"/>
      <c r="AC206" s="56"/>
      <c r="AK206">
        <f>10*16+12</f>
        <v>172</v>
      </c>
      <c r="AL206" s="8" t="s">
        <v>159</v>
      </c>
      <c r="AZ206" s="35"/>
      <c r="BW206" s="97"/>
    </row>
    <row r="207" spans="3:75" x14ac:dyDescent="0.25">
      <c r="C207" s="43" t="str">
        <f ca="1"/>
        <v xml:space="preserve">ff ff ff ff 04 00 00 00 00 00 00 00 ff ff ff ff </v>
      </c>
      <c r="D207" s="51"/>
      <c r="E207" s="51"/>
      <c r="F207" s="51"/>
      <c r="G207" s="51"/>
      <c r="H207" s="51"/>
      <c r="I207" s="51"/>
      <c r="J207" s="51" t="s">
        <v>162</v>
      </c>
      <c r="K207" s="68" t="str">
        <f ca="1">VLOOKUP(M207,$AD$113:$AE$135,2,FALSE)</f>
        <v>N/A</v>
      </c>
      <c r="M207" s="54">
        <f ca="1">HEX2DEC(CONCATENATE(X207,W207,V207))</f>
        <v>0</v>
      </c>
      <c r="N207" s="55"/>
      <c r="O207" s="55"/>
      <c r="P207" s="55"/>
      <c r="Q207" s="55"/>
      <c r="R207" s="55"/>
      <c r="S207" s="55"/>
      <c r="T207" s="55"/>
      <c r="U207" s="55"/>
      <c r="V207" s="55" t="str">
        <f ca="1">MID($C207,V$27,2)</f>
        <v>00</v>
      </c>
      <c r="W207" s="55" t="str">
        <f ca="1">MID($C207,W$27,2)</f>
        <v>00</v>
      </c>
      <c r="X207" s="55" t="str">
        <f ca="1">MID($C207,X$27,2)</f>
        <v>00</v>
      </c>
      <c r="Y207" s="55"/>
      <c r="Z207" s="55"/>
      <c r="AA207" s="55"/>
      <c r="AB207" s="55"/>
      <c r="AC207" s="56"/>
      <c r="AK207">
        <f ca="1">AK205+AK206</f>
        <v>2620</v>
      </c>
      <c r="AL207" s="8" t="s">
        <v>164</v>
      </c>
      <c r="AZ207" s="35"/>
      <c r="BW207" s="97"/>
    </row>
    <row r="208" spans="3:75" x14ac:dyDescent="0.25">
      <c r="C208" s="43" t="str">
        <f ca="1"/>
        <v xml:space="preserve">00 00 00 00 00 00 00 00 00 00 00 00 19 00 00 00 </v>
      </c>
      <c r="D208" s="51"/>
      <c r="E208" s="51"/>
      <c r="F208" s="51"/>
      <c r="G208" s="51"/>
      <c r="H208" s="51"/>
      <c r="I208" s="51"/>
      <c r="J208" s="51" t="s">
        <v>167</v>
      </c>
      <c r="K208" s="51">
        <f ca="1">IF(AK209=0,0,AK194)</f>
        <v>0</v>
      </c>
      <c r="L208" s="68" t="str">
        <f ca="1">VLOOKUP(Z208,$AD$72:$AE$97,2)</f>
        <v>N/A</v>
      </c>
      <c r="M208" s="51"/>
      <c r="N208" s="51"/>
      <c r="O208" s="51"/>
      <c r="P208" s="51"/>
      <c r="Q208" s="51"/>
      <c r="R208" s="51"/>
      <c r="S208" s="51"/>
      <c r="T208" s="51"/>
      <c r="U208" s="51"/>
      <c r="V208" s="51"/>
      <c r="W208" s="51"/>
      <c r="X208" s="51"/>
      <c r="Y208" s="51"/>
      <c r="Z208" s="55">
        <f ca="1">_xlfn.NUMBERVALUE(HEX2DEC(MID($C208,Z$27,2)))</f>
        <v>25</v>
      </c>
      <c r="AA208" s="51"/>
      <c r="AB208" s="51"/>
      <c r="AC208" s="76"/>
      <c r="AK208">
        <f ca="1">AK203+AK207</f>
        <v>252246700</v>
      </c>
      <c r="AL208" s="8" t="s">
        <v>115</v>
      </c>
      <c r="AS208" t="s">
        <v>116</v>
      </c>
      <c r="AT208" t="str">
        <f ca="1">DEC2HEX(AK208)</f>
        <v>F08FAAC</v>
      </c>
      <c r="AZ208" s="35"/>
      <c r="BW208" s="97"/>
    </row>
    <row r="209" spans="2:75" x14ac:dyDescent="0.25">
      <c r="C209" s="43" t="str">
        <f ca="1"/>
        <v xml:space="preserve">fa 95 91 2c 00 00 00 00 bc e6 91 2c 00 00 00 00 </v>
      </c>
      <c r="D209" s="51"/>
      <c r="E209" s="51"/>
      <c r="F209" s="51"/>
      <c r="G209" s="51"/>
      <c r="H209" s="51"/>
      <c r="I209" s="51"/>
      <c r="J209" s="51"/>
      <c r="K209" s="51"/>
      <c r="L209" s="51"/>
      <c r="M209" s="51"/>
      <c r="N209" s="55" t="str">
        <f ca="1">MID($C209,N$27,2)</f>
        <v>fa</v>
      </c>
      <c r="O209" s="55" t="str">
        <f ca="1">MID($C209,O$27,2)</f>
        <v>95</v>
      </c>
      <c r="P209" s="55" t="str">
        <f ca="1">MID($C209,P$27,2)</f>
        <v>91</v>
      </c>
      <c r="Q209" s="55" t="str">
        <f ca="1">MID($C209,Q$27,2)</f>
        <v>2c</v>
      </c>
      <c r="R209" s="51"/>
      <c r="S209" s="51"/>
      <c r="T209" s="51"/>
      <c r="U209" s="51"/>
      <c r="V209" s="55" t="str">
        <f ca="1">MID($C209,V$27,2)</f>
        <v>bc</v>
      </c>
      <c r="W209" s="55" t="str">
        <f ca="1">MID($C209,W$27,2)</f>
        <v>e6</v>
      </c>
      <c r="X209" s="55" t="str">
        <f ca="1">MID($C209,X$27,2)</f>
        <v>91</v>
      </c>
      <c r="Y209" s="55" t="str">
        <f ca="1">MID($C209,Y$27,2)</f>
        <v>2c</v>
      </c>
      <c r="Z209" s="51"/>
      <c r="AA209" s="51"/>
      <c r="AB209" s="51"/>
      <c r="AC209" s="76"/>
      <c r="AK209" s="62">
        <f ca="1">HEX2DEC(CONCATENATE(Q209,P209,O209,N209))</f>
        <v>747738618</v>
      </c>
      <c r="AL209" s="61" t="s">
        <v>173</v>
      </c>
      <c r="AV209" s="63">
        <f ca="1">HEX2DEC(CONCATENATE(Y209,X209,W209,V209))</f>
        <v>747759292</v>
      </c>
      <c r="AW209" s="63"/>
      <c r="AX209" s="63"/>
      <c r="AZ209" s="35"/>
      <c r="BW209" s="97"/>
    </row>
    <row r="210" spans="2:75" x14ac:dyDescent="0.25">
      <c r="C210" s="43" t="str">
        <f ca="1"/>
        <v xml:space="preserve">04 00 00 00 ff ff ff ff 00 00 00 00 00 00 00 00 </v>
      </c>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76"/>
      <c r="AK210">
        <f ca="1">_xlfn.BITXOR(AK201,I$28)</f>
        <v>252140204</v>
      </c>
      <c r="AL210" s="8" t="s">
        <v>110</v>
      </c>
      <c r="AP210" s="8" t="s">
        <v>104</v>
      </c>
      <c r="AS210" t="str">
        <f ca="1">DEC2HEX(AK210)</f>
        <v>F075AAC</v>
      </c>
      <c r="AV210" s="72">
        <f ca="1">_xlfn.BITXOR(AV202,AV$28)</f>
        <v>1913191084</v>
      </c>
      <c r="AW210" s="49"/>
      <c r="AX210" s="49"/>
      <c r="AZ210" s="35"/>
      <c r="BW210" s="97"/>
    </row>
    <row r="211" spans="2:75" x14ac:dyDescent="0.25">
      <c r="C211" s="43" t="str">
        <f ca="1"/>
        <v xml:space="preserve">00 00 00 00 00 00 00 00 00 00 00 00 00 00 00 00 </v>
      </c>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76"/>
      <c r="AK211">
        <f ca="1">_xlfn.BITXOR(AK210,AK208)</f>
        <v>1024000</v>
      </c>
      <c r="AL211" s="8" t="s">
        <v>103</v>
      </c>
      <c r="AP211" s="8" t="s">
        <v>104</v>
      </c>
      <c r="AS211" t="str">
        <f ca="1">DEC2HEX(AK211)</f>
        <v>FA000</v>
      </c>
      <c r="AV211" s="72">
        <f ca="1">_xlfn.BITXOR(AV210,AK208)</f>
        <v>2097152000</v>
      </c>
      <c r="AW211" s="49"/>
      <c r="AX211" s="49"/>
      <c r="AZ211" s="35"/>
      <c r="BW211" s="97"/>
    </row>
    <row r="212" spans="2:75" x14ac:dyDescent="0.25">
      <c r="C212" s="43" t="str">
        <f ca="1"/>
        <v xml:space="preserve">00 00 00 00 00 00 00 00 00 00 00 00 00 00 00 00 </v>
      </c>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76"/>
      <c r="AK212" s="77">
        <f ca="1">_xlfn.BITRSHIFT(AK211,HEX2DEC("B"))</f>
        <v>500</v>
      </c>
      <c r="AL212" s="8" t="s">
        <v>99</v>
      </c>
      <c r="AS212" t="str">
        <f ca="1">DEC2HEX(AK212)</f>
        <v>1F4</v>
      </c>
      <c r="AV212" s="97"/>
      <c r="AW212" s="49"/>
      <c r="AX212" s="49"/>
      <c r="AZ212" s="35"/>
      <c r="BW212" s="97"/>
    </row>
    <row r="213" spans="2:75" x14ac:dyDescent="0.25">
      <c r="C213" s="43" t="str">
        <f ca="1"/>
        <v xml:space="preserve">00 00 00 00 00 00 00 00 69 06 e7 ae 00 00 00 00 </v>
      </c>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76"/>
      <c r="AV213" s="97"/>
      <c r="AY213" s="79">
        <v>22</v>
      </c>
      <c r="AZ213" s="35"/>
      <c r="BW213" s="97"/>
    </row>
    <row r="214" spans="2:75" x14ac:dyDescent="0.25">
      <c r="C214" s="43" t="str">
        <f ca="1"/>
        <v xml:space="preserve">ff ff ff ff ff ff ff ff 04 00 00 00 00 00 00 00 </v>
      </c>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76"/>
      <c r="AV214" s="72"/>
      <c r="AW214" s="49"/>
      <c r="AX214" s="49"/>
      <c r="AZ214" s="35"/>
      <c r="BW214" s="97"/>
    </row>
    <row r="215" spans="2:75" x14ac:dyDescent="0.25">
      <c r="C215" s="43" t="str">
        <f ca="1"/>
        <v xml:space="preserve">ff ff ff ff 00 00 00 00 00 00 00 00 00 00 00 00 </v>
      </c>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76"/>
      <c r="AK215" s="80">
        <f ca="1">IF(Z208=25,_xlfn.BITXOR(AK209,AK197),-1)</f>
        <v>597257946</v>
      </c>
      <c r="AL215" s="81" t="s">
        <v>194</v>
      </c>
      <c r="AV215" s="72">
        <f ca="1">_xlfn.BITLSHIFT(_xlfn.BITXOR(AV211,_xlfn.BITLSHIFT(_xlfn.BITRSHIFT(AV211,AY213),AY213)),32-AY213)+_xlfn.BITRSHIFT(AV211,AY213)</f>
        <v>500</v>
      </c>
      <c r="AW215" s="49"/>
      <c r="AX215" s="49"/>
      <c r="AZ215" s="35"/>
      <c r="BW215" s="97"/>
    </row>
    <row r="216" spans="2:75" ht="15.75" thickBot="1" x14ac:dyDescent="0.3">
      <c r="C216" s="44" t="str">
        <f ca="1"/>
        <v xml:space="preserve">00 00 1d 44 01 00 00 00         </v>
      </c>
      <c r="D216" s="84"/>
      <c r="E216" s="84"/>
      <c r="F216" s="84"/>
      <c r="G216" s="84"/>
      <c r="H216" s="84"/>
      <c r="I216" s="84"/>
      <c r="J216" s="85" t="str">
        <f ca="1">IF(_xlfn.NUMBERVALUE(R216)=0,"Free Trial", "")</f>
        <v/>
      </c>
      <c r="K216" s="84"/>
      <c r="L216" s="86" t="s">
        <v>197</v>
      </c>
      <c r="M216" s="84">
        <f ca="1">IF(Q216="00",0,SIGN(55.5-CODE(LEFT(Q216,1)))*2^(MOD(CODE(LEFT(Q216,1))-IF(CODE(LEFT(Q216,1))&gt;57,55,48),8)*32+(CODE(RIGHT(Q216,1))-IF(CODE(RIGHT(Q216,1))&gt;57,55,48))*2+(CODE(LEFT(P216,1))&gt;55)-127)*(1+(CODE(RIGHT(N216,1))-IF(CODE(RIGHT(N216,1))&gt;57,55,48)+(CODE(LEFT(N216,1))-IF(CODE(LEFT(N216,1))&gt;57,55,48))*16+(CODE(RIGHT(O216,1))-IF(CODE(RIGHT(O216,1))&gt;57,55,48))*256+(CODE(LEFT(O216,1))-IF(CODE(LEFT(O216,1))&gt;57,55,48))*4096+(CODE(RIGHT(P216,1))-IF(CODE(RIGHT(P216,1))&gt;57,55,48))*65536+MOD(CODE(LEFT(P216,1))-IF(CODE(LEFT(P216,1))&gt;57,55,48),8)*1048576)/8388608))</f>
        <v>628</v>
      </c>
      <c r="N216" s="87" t="str">
        <f ca="1">UPPER(MID($C216,N$27,2))</f>
        <v>00</v>
      </c>
      <c r="O216" s="87" t="str">
        <f ca="1">UPPER(MID($C216,O$27,2))</f>
        <v>00</v>
      </c>
      <c r="P216" s="87" t="str">
        <f ca="1">UPPER(MID($C216,P$27,2))</f>
        <v>1D</v>
      </c>
      <c r="Q216" s="87" t="str">
        <f ca="1">UPPER(MID($C216,Q$27,2))</f>
        <v>44</v>
      </c>
      <c r="R216" s="87" t="str">
        <f ca="1">MID($C216,R$27,2)</f>
        <v>01</v>
      </c>
      <c r="S216" s="84"/>
      <c r="T216" s="84"/>
      <c r="U216" s="84"/>
      <c r="V216" s="84"/>
      <c r="W216" s="84"/>
      <c r="X216" s="84"/>
      <c r="Y216" s="84"/>
      <c r="Z216" s="84"/>
      <c r="AA216" s="84"/>
      <c r="AB216" s="84"/>
      <c r="AC216" s="88"/>
      <c r="AK216" s="80"/>
      <c r="AL216" s="89" t="s">
        <v>199</v>
      </c>
      <c r="AZ216" s="35"/>
      <c r="BW216" s="97"/>
    </row>
    <row r="217" spans="2:75" ht="15.75" thickBot="1" x14ac:dyDescent="0.3">
      <c r="C217" s="98"/>
      <c r="N217" s="37"/>
      <c r="O217" s="37"/>
      <c r="P217" s="37"/>
      <c r="Q217" s="37"/>
      <c r="R217" s="37"/>
      <c r="S217" s="37"/>
      <c r="T217" s="37"/>
      <c r="U217" s="37"/>
      <c r="V217" s="37"/>
      <c r="W217" s="37"/>
      <c r="X217" s="37"/>
      <c r="Y217" s="37"/>
      <c r="Z217" s="37"/>
      <c r="AA217" s="37"/>
      <c r="AB217" s="37"/>
      <c r="AC217" s="37"/>
      <c r="AZ217" s="35"/>
      <c r="BW217" s="97"/>
    </row>
    <row r="218" spans="2:75" x14ac:dyDescent="0.25">
      <c r="B218" s="41">
        <f>B191+1</f>
        <v>13</v>
      </c>
      <c r="C218" s="42" t="str">
        <f t="array" aca="1" ref="C218:C243" ca="1">TRANSPOSE(INDIRECT(CONCATENATE("AD$",B218,":BC$",B218)))</f>
        <v xml:space="preserve">a8 96 64 02 c0 0b 00 00 50 11 cd 0f 90 11 cd 0f </v>
      </c>
      <c r="D218" s="45"/>
      <c r="E218" s="45"/>
      <c r="F218" s="45"/>
      <c r="G218" s="45"/>
      <c r="H218" s="45"/>
      <c r="I218" s="45"/>
      <c r="J218" s="45"/>
      <c r="K218" s="45" t="str">
        <f ca="1">CONCATENATE("CHALLENGE ",V227)</f>
        <v>CHALLENGE 8</v>
      </c>
      <c r="L218" s="45"/>
      <c r="M218" s="46" t="str">
        <f ca="1">UPPER(VLOOKUP(AK220,TRACKS!$BS$2:$BT$59,2,FALSE))</f>
        <v>VENICE</v>
      </c>
      <c r="N218" s="47"/>
      <c r="O218" s="47"/>
      <c r="P218" s="47"/>
      <c r="Q218" s="47"/>
      <c r="R218" s="47"/>
      <c r="S218" s="47"/>
      <c r="T218" s="47"/>
      <c r="U218" s="47"/>
      <c r="V218" s="47"/>
      <c r="W218" s="47"/>
      <c r="X218" s="47"/>
      <c r="Y218" s="47"/>
      <c r="Z218" s="47" t="str">
        <f ca="1">MID($C218,Z$27,2)</f>
        <v>90</v>
      </c>
      <c r="AA218" s="47" t="str">
        <f ca="1">MID($C218,AA$27,2)</f>
        <v>11</v>
      </c>
      <c r="AB218" s="47" t="str">
        <f ca="1">MID($C218,AB$27,2)</f>
        <v>cd</v>
      </c>
      <c r="AC218" s="48" t="str">
        <f ca="1">MID($C218,AC$27,2)</f>
        <v>0f</v>
      </c>
      <c r="AK218" t="str">
        <f ca="1">CONCATENATE(AC218,AB218,AA218,Z218)</f>
        <v>0fcd1190</v>
      </c>
    </row>
    <row r="219" spans="2:75" x14ac:dyDescent="0.25">
      <c r="C219" s="43" t="str">
        <f ca="1"/>
        <v xml:space="preserve">06 00 00 00 07 00 00 00 01 00 00 00 00 00 00 00 </v>
      </c>
      <c r="D219" s="51"/>
      <c r="E219" s="51"/>
      <c r="F219" s="51"/>
      <c r="G219" s="51"/>
      <c r="H219" s="51"/>
      <c r="I219" s="51"/>
      <c r="J219" s="52" t="str">
        <f ca="1">VLOOKUP(N219,$AD$30:$AE$40,2)</f>
        <v>FLAWLESS</v>
      </c>
      <c r="K219" s="53"/>
      <c r="L219" s="54">
        <f ca="1">HEX2DEC(CONCATENATE(X219,W219,V219))</f>
        <v>1</v>
      </c>
      <c r="M219" s="51" t="s">
        <v>89</v>
      </c>
      <c r="N219" s="55">
        <f ca="1">IF(LEFT(C219,2)="0A",10,_xlfn.NUMBERVALUE(LEFT(C219,2)))</f>
        <v>6</v>
      </c>
      <c r="O219" s="55"/>
      <c r="P219" s="55"/>
      <c r="Q219" s="55"/>
      <c r="R219" s="55"/>
      <c r="S219" s="55"/>
      <c r="T219" s="55"/>
      <c r="U219" s="55"/>
      <c r="V219" s="55" t="str">
        <f ca="1">MID($C219,V$27,2)</f>
        <v>01</v>
      </c>
      <c r="W219" s="55" t="str">
        <f ca="1">MID($C219,W$27,2)</f>
        <v>00</v>
      </c>
      <c r="X219" s="55" t="str">
        <f ca="1">MID($C219,X$27,2)</f>
        <v>00</v>
      </c>
      <c r="Y219" s="55"/>
      <c r="Z219" s="55"/>
      <c r="AA219" s="55"/>
      <c r="AB219" s="55"/>
      <c r="AC219" s="56"/>
      <c r="AK219">
        <f ca="1">HEX2DEC(AK218)+HEX2DEC("20")</f>
        <v>265097648</v>
      </c>
    </row>
    <row r="220" spans="2:75" x14ac:dyDescent="0.25">
      <c r="C220" s="43" t="str">
        <f ca="1"/>
        <v xml:space="preserve">00 00 00 00 00 00 00 00 00 00 00 00 08 00 00 00 </v>
      </c>
      <c r="D220" s="51"/>
      <c r="E220" s="51"/>
      <c r="F220" s="51"/>
      <c r="G220" s="51"/>
      <c r="H220" s="51"/>
      <c r="I220" s="51"/>
      <c r="K220" s="51"/>
      <c r="L220" s="54">
        <f ca="1">Z220</f>
        <v>8</v>
      </c>
      <c r="M220" s="51" t="s">
        <v>93</v>
      </c>
      <c r="N220" s="55"/>
      <c r="O220" s="55"/>
      <c r="P220" s="55"/>
      <c r="Q220" s="55"/>
      <c r="R220" s="55"/>
      <c r="S220" s="55"/>
      <c r="T220" s="55"/>
      <c r="U220" s="55"/>
      <c r="V220" s="55"/>
      <c r="W220" s="55"/>
      <c r="X220" s="55"/>
      <c r="Y220" s="55"/>
      <c r="Z220" s="55">
        <f ca="1">_xlfn.NUMBERVALUE(MID($C220,Z$27,2))</f>
        <v>8</v>
      </c>
      <c r="AA220" s="55"/>
      <c r="AB220" s="55"/>
      <c r="AC220" s="56"/>
      <c r="AK220" t="str">
        <f ca="1">VLOOKUP(AK219,TRACKS!$BP$2:$BQ$715,AK$27,FALSE)</f>
        <v>EventDef_Ven</v>
      </c>
      <c r="AV220" s="57">
        <f ca="1">_xlfn.BITLSHIFT(_xlfn.BITXOR(AV222,_xlfn.BITLSHIFT(_xlfn.BITRSHIFT(AV222,AY220),AY220)),32-AY220)+_xlfn.BITRSHIFT(AV222,AY220)</f>
        <v>500</v>
      </c>
      <c r="AW220" s="57"/>
      <c r="AX220" s="57"/>
      <c r="AY220" s="58">
        <v>22</v>
      </c>
    </row>
    <row r="221" spans="2:75" x14ac:dyDescent="0.25">
      <c r="C221" s="43" t="str">
        <f ca="1"/>
        <v xml:space="preserve">00 00 00 01 00 00 00 00 00 c0 27 44 00 c0 27 44 </v>
      </c>
      <c r="D221" s="51"/>
      <c r="E221" s="51"/>
      <c r="F221" s="51"/>
      <c r="G221" s="51"/>
      <c r="H221" s="51"/>
      <c r="I221" s="51"/>
      <c r="J221" s="51" t="str">
        <f ca="1">IF(_xlfn.NUMBERVALUE(Q221)=0,"","TRAFFIC")</f>
        <v>TRAFFIC</v>
      </c>
      <c r="K221" s="51"/>
      <c r="L221" s="59" t="s">
        <v>97</v>
      </c>
      <c r="M221" s="51">
        <f ca="1">VLOOKUP(Y221&amp;X221&amp;W221&amp;V221,Floats!$A$2:$B$1353,2,FALSE)</f>
        <v>671</v>
      </c>
      <c r="N221" s="55"/>
      <c r="O221" s="55"/>
      <c r="P221" s="55"/>
      <c r="Q221" s="55" t="str">
        <f ca="1">MID($C221,Q$27,2)</f>
        <v>01</v>
      </c>
      <c r="R221" s="55"/>
      <c r="S221" s="55"/>
      <c r="T221" s="55"/>
      <c r="U221" s="55"/>
      <c r="V221" s="55" t="str">
        <f ca="1">MID($C221,V$27,2)</f>
        <v>00</v>
      </c>
      <c r="W221" s="55" t="str">
        <f ca="1">MID($C221,W$27,2)</f>
        <v>c0</v>
      </c>
      <c r="X221" s="55" t="str">
        <f ca="1">MID($C221,X$27,2)</f>
        <v>27</v>
      </c>
      <c r="Y221" s="55" t="str">
        <f ca="1">MID($C221,Y$27,2)</f>
        <v>44</v>
      </c>
      <c r="Z221" s="55"/>
      <c r="AA221" s="55"/>
      <c r="AB221" s="55"/>
      <c r="AC221" s="56"/>
      <c r="AK221" s="60">
        <f ca="1">_xlfn.BITRSHIFT(AK222,HEX2DEC("B"))</f>
        <v>500</v>
      </c>
      <c r="AL221" s="61" t="s">
        <v>99</v>
      </c>
      <c r="AM221" s="62"/>
      <c r="AN221" s="62"/>
      <c r="AO221" s="62"/>
      <c r="AP221" s="62"/>
      <c r="AQ221" s="62"/>
      <c r="AR221" s="62"/>
      <c r="AS221" s="62" t="str">
        <f ca="1">DEC2HEX(AK221)</f>
        <v>1F4</v>
      </c>
      <c r="AV221" s="63">
        <f ca="1">AV220</f>
        <v>500</v>
      </c>
      <c r="AW221" s="63"/>
      <c r="AX221" s="63"/>
      <c r="AZ221" s="35"/>
    </row>
    <row r="222" spans="2:75" x14ac:dyDescent="0.25">
      <c r="C222" s="43" t="str">
        <f ca="1"/>
        <v xml:space="preserve">08 00 00 00 00 00 00 00 00 00 00 00 00 00 00 00 </v>
      </c>
      <c r="D222" s="51"/>
      <c r="E222" s="51"/>
      <c r="F222" s="51"/>
      <c r="G222" s="51"/>
      <c r="H222" s="51"/>
      <c r="I222" s="51"/>
      <c r="J222" s="51"/>
      <c r="K222" s="51"/>
      <c r="L222" s="51"/>
      <c r="M222" s="51"/>
      <c r="N222" s="55"/>
      <c r="O222" s="55"/>
      <c r="P222" s="55"/>
      <c r="Q222" s="55"/>
      <c r="R222" s="55"/>
      <c r="S222" s="55"/>
      <c r="T222" s="55"/>
      <c r="U222" s="55"/>
      <c r="V222" s="55"/>
      <c r="W222" s="55"/>
      <c r="X222" s="55"/>
      <c r="Y222" s="55"/>
      <c r="Z222" s="55"/>
      <c r="AA222" s="55"/>
      <c r="AB222" s="55"/>
      <c r="AC222" s="56"/>
      <c r="AK222" s="62">
        <f ca="1">_xlfn.BITXOR(AK223,AK224)</f>
        <v>1024000</v>
      </c>
      <c r="AL222" s="61" t="s">
        <v>103</v>
      </c>
      <c r="AM222" s="62"/>
      <c r="AN222" s="62"/>
      <c r="AO222" s="62"/>
      <c r="AP222" s="61" t="s">
        <v>104</v>
      </c>
      <c r="AQ222" s="62"/>
      <c r="AR222" s="62"/>
      <c r="AS222" s="62" t="str">
        <f ca="1">DEC2HEX(AK222)</f>
        <v>FA000</v>
      </c>
      <c r="AV222" s="63">
        <f ca="1">_xlfn.BITXOR(AV223,AV224)</f>
        <v>2097152000</v>
      </c>
      <c r="AW222" s="63"/>
      <c r="AX222" s="63"/>
      <c r="AZ222" s="35"/>
    </row>
    <row r="223" spans="2:75" x14ac:dyDescent="0.25">
      <c r="C223" s="43" t="str">
        <f ca="1"/>
        <v xml:space="preserve">00 00 00 00 00 00 00 00 00 00 00 00 00 00 00 00 </v>
      </c>
      <c r="D223" s="51"/>
      <c r="E223" s="51"/>
      <c r="F223" s="51"/>
      <c r="G223" s="51"/>
      <c r="H223" s="51"/>
      <c r="I223" s="51"/>
      <c r="J223" s="64" t="s">
        <v>107</v>
      </c>
      <c r="K223" s="64">
        <f ca="1">HEX2DEC(CONCATENATE(AB227,AA227,Z227))</f>
        <v>250</v>
      </c>
      <c r="L223" s="64" t="s">
        <v>108</v>
      </c>
      <c r="M223" s="51"/>
      <c r="N223" s="55"/>
      <c r="O223" s="55"/>
      <c r="P223" s="55"/>
      <c r="Q223" s="55"/>
      <c r="R223" s="55"/>
      <c r="S223" s="55"/>
      <c r="T223" s="55"/>
      <c r="U223" s="55"/>
      <c r="V223" s="55"/>
      <c r="W223" s="55"/>
      <c r="X223" s="55"/>
      <c r="Y223" s="55"/>
      <c r="Z223" s="55"/>
      <c r="AA223" s="55"/>
      <c r="AB223" s="55"/>
      <c r="AC223" s="56"/>
      <c r="AK223" s="62">
        <f ca="1">_xlfn.BITXOR(AK236,I$28)</f>
        <v>252140728</v>
      </c>
      <c r="AL223" s="61" t="s">
        <v>110</v>
      </c>
      <c r="AM223" s="62"/>
      <c r="AN223" s="62"/>
      <c r="AO223" s="62"/>
      <c r="AP223" s="61" t="s">
        <v>104</v>
      </c>
      <c r="AQ223" s="62"/>
      <c r="AR223" s="62"/>
      <c r="AS223" s="62" t="str">
        <f ca="1">DEC2HEX(AK223)</f>
        <v>F075CB8</v>
      </c>
      <c r="AV223" s="63">
        <f ca="1">_xlfn.BITXOR(AV236,AV$28)</f>
        <v>1913191608</v>
      </c>
      <c r="AW223" s="63"/>
      <c r="AX223" s="63"/>
      <c r="AZ223" s="35"/>
    </row>
    <row r="224" spans="2:75" x14ac:dyDescent="0.25">
      <c r="C224" s="43" t="str">
        <f ca="1"/>
        <v xml:space="preserve">00 00 80 3f 00 00 00 00 01 00 00 00 a8 26 67 25 </v>
      </c>
      <c r="D224" s="51"/>
      <c r="E224" s="51"/>
      <c r="F224" s="51"/>
      <c r="G224" s="51"/>
      <c r="H224" s="51"/>
      <c r="I224" s="51"/>
      <c r="J224" s="64" t="s">
        <v>113</v>
      </c>
      <c r="K224" s="64">
        <f ca="1">HEX2DEC(CONCATENATE(P228,O228,N228))</f>
        <v>165</v>
      </c>
      <c r="L224" s="64" t="s">
        <v>108</v>
      </c>
      <c r="M224" s="51"/>
      <c r="N224" s="55"/>
      <c r="O224" s="55"/>
      <c r="P224" s="55"/>
      <c r="Q224" s="55"/>
      <c r="R224" s="55"/>
      <c r="S224" s="55"/>
      <c r="T224" s="55"/>
      <c r="U224" s="55"/>
      <c r="V224" s="55"/>
      <c r="W224" s="55"/>
      <c r="X224" s="55"/>
      <c r="Y224" s="55"/>
      <c r="Z224" s="55"/>
      <c r="AA224" s="55"/>
      <c r="AB224" s="55"/>
      <c r="AC224" s="56"/>
      <c r="AK224" s="62">
        <f ca="1">AK230+AK225</f>
        <v>252247224</v>
      </c>
      <c r="AL224" s="61" t="s">
        <v>115</v>
      </c>
      <c r="AM224" s="62"/>
      <c r="AN224" s="62"/>
      <c r="AO224" s="62"/>
      <c r="AP224" s="62"/>
      <c r="AQ224" s="62"/>
      <c r="AR224" s="62"/>
      <c r="AS224" s="62" t="s">
        <v>116</v>
      </c>
      <c r="AV224" s="63">
        <f ca="1">AK224</f>
        <v>252247224</v>
      </c>
      <c r="AW224" s="63"/>
      <c r="AX224" s="63"/>
      <c r="AZ224" s="35"/>
    </row>
    <row r="225" spans="3:52" x14ac:dyDescent="0.25">
      <c r="C225" s="43" t="str">
        <f ca="1"/>
        <v xml:space="preserve">b4 26 67 25 b4 26 67 25 00 00 00 00 00 00 00 00 </v>
      </c>
      <c r="D225" s="51"/>
      <c r="E225" s="51"/>
      <c r="F225" s="51"/>
      <c r="G225" s="51"/>
      <c r="H225" s="51"/>
      <c r="I225" s="51"/>
      <c r="J225" s="64" t="s">
        <v>119</v>
      </c>
      <c r="K225" s="64">
        <f ca="1">HEX2DEC(CONCATENATE(T228,S228,R228))</f>
        <v>85</v>
      </c>
      <c r="L225" s="64" t="s">
        <v>108</v>
      </c>
      <c r="M225" s="51"/>
      <c r="N225" s="55"/>
      <c r="O225" s="55"/>
      <c r="P225" s="55"/>
      <c r="Q225" s="55"/>
      <c r="R225" s="55"/>
      <c r="S225" s="55"/>
      <c r="T225" s="55"/>
      <c r="U225" s="55"/>
      <c r="V225" s="55"/>
      <c r="W225" s="55"/>
      <c r="X225" s="55"/>
      <c r="Y225" s="55"/>
      <c r="Z225" s="55"/>
      <c r="AA225" s="55"/>
      <c r="AB225" s="55"/>
      <c r="AC225" s="56"/>
      <c r="AK225" s="62">
        <f ca="1">AK232+AK226</f>
        <v>3144</v>
      </c>
      <c r="AL225" s="61" t="s">
        <v>121</v>
      </c>
      <c r="AV225" s="65"/>
      <c r="AW225" s="49"/>
      <c r="AX225" s="49"/>
      <c r="AZ225" s="35"/>
    </row>
    <row r="226" spans="3:52" x14ac:dyDescent="0.25">
      <c r="C226" s="43" t="str">
        <f ca="1"/>
        <v xml:space="preserve">90 8e 21 1a 00 00 00 00 00 00 00 00 01 01 00 00 </v>
      </c>
      <c r="D226" s="51"/>
      <c r="E226" s="51"/>
      <c r="F226" s="51"/>
      <c r="G226" s="51"/>
      <c r="H226" s="51"/>
      <c r="I226" s="51"/>
      <c r="J226" s="55"/>
      <c r="K226" s="55"/>
      <c r="L226" s="55"/>
      <c r="M226" s="51"/>
      <c r="N226" s="55"/>
      <c r="O226" s="55"/>
      <c r="P226" s="55"/>
      <c r="Q226" s="55"/>
      <c r="R226" s="55"/>
      <c r="S226" s="55"/>
      <c r="T226" s="55"/>
      <c r="U226" s="55"/>
      <c r="V226" s="55"/>
      <c r="W226" s="55"/>
      <c r="X226" s="55"/>
      <c r="Y226" s="55"/>
      <c r="Z226" s="55"/>
      <c r="AA226" s="55"/>
      <c r="AB226" s="55"/>
      <c r="AC226" s="56"/>
      <c r="AK226" s="62">
        <f>18*16</f>
        <v>288</v>
      </c>
      <c r="AL226" s="61" t="s">
        <v>126</v>
      </c>
      <c r="AV226" s="65"/>
      <c r="AW226" s="49"/>
      <c r="AX226" s="49"/>
      <c r="AZ226" s="35"/>
    </row>
    <row r="227" spans="3:52" x14ac:dyDescent="0.25">
      <c r="C227" s="43" t="str">
        <f ca="1"/>
        <v xml:space="preserve">d0 a7 a2 0d bf 0b 00 00 08 00 00 00 fa 00 00 00 </v>
      </c>
      <c r="D227" s="51"/>
      <c r="E227" s="51"/>
      <c r="F227" s="51"/>
      <c r="G227" s="51"/>
      <c r="H227" s="51"/>
      <c r="I227" s="51"/>
      <c r="J227" s="51"/>
      <c r="K227" s="51"/>
      <c r="L227" s="51"/>
      <c r="M227" s="51"/>
      <c r="N227" s="55"/>
      <c r="O227" s="55"/>
      <c r="P227" s="55"/>
      <c r="Q227" s="55"/>
      <c r="R227" s="55"/>
      <c r="S227" s="55"/>
      <c r="T227" s="55"/>
      <c r="U227" s="55"/>
      <c r="V227" s="55">
        <f ca="1">_xlfn.NUMBERVALUE(HEX2DEC(MID($C227,V$27,2)))</f>
        <v>8</v>
      </c>
      <c r="W227" s="55"/>
      <c r="X227" s="55"/>
      <c r="Y227" s="55"/>
      <c r="Z227" s="55" t="str">
        <f t="shared" ref="Z227:AB228" ca="1" si="47">MID($C227,Z$27,2)</f>
        <v>fa</v>
      </c>
      <c r="AA227" s="55" t="str">
        <f t="shared" ca="1" si="47"/>
        <v>00</v>
      </c>
      <c r="AB227" s="55" t="str">
        <f t="shared" ca="1" si="47"/>
        <v>00</v>
      </c>
      <c r="AC227" s="56"/>
      <c r="AK227" t="s">
        <v>131</v>
      </c>
      <c r="AZ227" s="35"/>
    </row>
    <row r="228" spans="3:52" x14ac:dyDescent="0.25">
      <c r="C228" s="43" t="str">
        <f ca="1"/>
        <v xml:space="preserve">a5 00 00 00 55 00 00 00 05 00 00 00 9e 9a 91 2c </v>
      </c>
      <c r="D228" s="51"/>
      <c r="E228" s="51"/>
      <c r="F228" s="51"/>
      <c r="G228" s="51"/>
      <c r="H228" s="51"/>
      <c r="I228" s="51"/>
      <c r="J228" s="51" t="s">
        <v>134</v>
      </c>
      <c r="K228" s="51">
        <f ca="1">IF(AK228=0,0,AK239)</f>
        <v>1</v>
      </c>
      <c r="L228" s="68" t="str">
        <f ca="1">VLOOKUP(V228,$AD$72:$AE$97,2)</f>
        <v>Box</v>
      </c>
      <c r="M228" s="66"/>
      <c r="N228" s="55" t="str">
        <f ca="1">MID($C228,N$27,2)</f>
        <v>a5</v>
      </c>
      <c r="O228" s="55" t="str">
        <f ca="1">MID($C228,O$27,2)</f>
        <v>00</v>
      </c>
      <c r="P228" s="55" t="str">
        <f ca="1">MID($C228,P$27,2)</f>
        <v>00</v>
      </c>
      <c r="Q228" s="55"/>
      <c r="R228" s="55" t="str">
        <f t="shared" ref="R228:T229" ca="1" si="48">MID($C228,R$27,2)</f>
        <v>55</v>
      </c>
      <c r="S228" s="55" t="str">
        <f t="shared" ca="1" si="48"/>
        <v>00</v>
      </c>
      <c r="T228" s="55" t="str">
        <f t="shared" ca="1" si="48"/>
        <v>00</v>
      </c>
      <c r="U228" s="55"/>
      <c r="V228" s="55">
        <f ca="1">_xlfn.NUMBERVALUE(HEX2DEC(MID($C228,V$27,2)))</f>
        <v>5</v>
      </c>
      <c r="W228" s="55"/>
      <c r="X228" s="55"/>
      <c r="Y228" s="55"/>
      <c r="Z228" s="55" t="str">
        <f t="shared" ca="1" si="47"/>
        <v>9e</v>
      </c>
      <c r="AA228" s="55" t="str">
        <f t="shared" ca="1" si="47"/>
        <v>9a</v>
      </c>
      <c r="AB228" s="55" t="str">
        <f t="shared" ca="1" si="47"/>
        <v>91</v>
      </c>
      <c r="AC228" s="56" t="str">
        <f ca="1">MID($C228,AC$27,2)</f>
        <v>2c</v>
      </c>
      <c r="AK228">
        <f ca="1">HEX2DEC(CONCATENATE(AC228,AB228,AA228,Z228))</f>
        <v>747739806</v>
      </c>
      <c r="AL228" t="str">
        <f ca="1">DEC2HEX(AK228)</f>
        <v>2C919A9E</v>
      </c>
      <c r="AO228" s="8" t="s">
        <v>137</v>
      </c>
      <c r="AS228" t="s">
        <v>138</v>
      </c>
      <c r="AZ228" s="35"/>
    </row>
    <row r="229" spans="3:52" x14ac:dyDescent="0.25">
      <c r="C229" s="43" t="str">
        <f ca="1"/>
        <v xml:space="preserve">00 00 00 00 d8 e1 d1 2c 00 00 00 00 04 00 00 00 </v>
      </c>
      <c r="D229" s="51"/>
      <c r="E229" s="51"/>
      <c r="F229" s="51"/>
      <c r="G229" s="51"/>
      <c r="H229" s="51"/>
      <c r="I229" s="51"/>
      <c r="J229" s="69" t="s">
        <v>141</v>
      </c>
      <c r="K229" s="68" t="str">
        <f ca="1">VLOOKUP(Z229,$AD$99:$AE$103,2)</f>
        <v>N/A</v>
      </c>
      <c r="L229" s="73"/>
      <c r="M229" s="51"/>
      <c r="N229" s="55"/>
      <c r="O229" s="55"/>
      <c r="P229" s="55"/>
      <c r="Q229" s="55"/>
      <c r="R229" s="55" t="str">
        <f t="shared" ca="1" si="48"/>
        <v>d8</v>
      </c>
      <c r="S229" s="55" t="str">
        <f t="shared" ca="1" si="48"/>
        <v>e1</v>
      </c>
      <c r="T229" s="55" t="str">
        <f t="shared" ca="1" si="48"/>
        <v>d1</v>
      </c>
      <c r="U229" s="55" t="str">
        <f ca="1">MID($C229,U$27,2)</f>
        <v>2c</v>
      </c>
      <c r="V229" s="55"/>
      <c r="W229" s="55"/>
      <c r="X229" s="55"/>
      <c r="Y229" s="55"/>
      <c r="Z229" s="55">
        <f ca="1">_xlfn.NUMBERVALUE(HEX2DEC(MID($C229,Z$27,2)))</f>
        <v>4</v>
      </c>
      <c r="AA229" s="55"/>
      <c r="AB229" s="55"/>
      <c r="AC229" s="56"/>
      <c r="AV229" s="72">
        <f ca="1">HEX2DEC(CONCATENATE(U229,T229,S229,R229))</f>
        <v>751952344</v>
      </c>
      <c r="AW229" s="49"/>
      <c r="AX229" s="49"/>
      <c r="AZ229" s="35"/>
    </row>
    <row r="230" spans="3:52" x14ac:dyDescent="0.25">
      <c r="C230" s="43" t="str">
        <f ca="1"/>
        <v xml:space="preserve">ff ff ff ff 00 00 00 00 00 00 00 00 00 00 00 00 </v>
      </c>
      <c r="D230" s="51"/>
      <c r="E230" s="51"/>
      <c r="F230" s="51"/>
      <c r="G230" s="51"/>
      <c r="H230" s="51"/>
      <c r="I230" s="51"/>
      <c r="J230" s="51"/>
      <c r="K230" s="51"/>
      <c r="L230" s="73"/>
      <c r="M230" s="51"/>
      <c r="N230" s="55"/>
      <c r="O230" s="55"/>
      <c r="P230" s="55"/>
      <c r="Q230" s="55"/>
      <c r="R230" s="55"/>
      <c r="S230" s="55"/>
      <c r="T230" s="55"/>
      <c r="U230" s="55"/>
      <c r="V230" s="55"/>
      <c r="W230" s="55"/>
      <c r="X230" s="55"/>
      <c r="Y230" s="55"/>
      <c r="Z230" s="55"/>
      <c r="AA230" s="55"/>
      <c r="AB230" s="55"/>
      <c r="AC230" s="56"/>
      <c r="AK230">
        <f ca="1">AK$3</f>
        <v>252244080</v>
      </c>
      <c r="AL230" s="8" t="s">
        <v>146</v>
      </c>
      <c r="AZ230" s="35"/>
    </row>
    <row r="231" spans="3:52" x14ac:dyDescent="0.25">
      <c r="C231" s="43" t="str">
        <f ca="1"/>
        <v xml:space="preserve">00 00 00 00 00 00 00 00 00 00 00 00 00 00 00 00 </v>
      </c>
      <c r="D231" s="51"/>
      <c r="E231" s="51"/>
      <c r="F231" s="51"/>
      <c r="G231" s="51"/>
      <c r="H231" s="51"/>
      <c r="I231" s="51"/>
      <c r="J231" s="51"/>
      <c r="K231" s="51"/>
      <c r="L231" s="51"/>
      <c r="M231" s="51"/>
      <c r="N231" s="55"/>
      <c r="O231" s="55"/>
      <c r="P231" s="55"/>
      <c r="Q231" s="55"/>
      <c r="R231" s="55"/>
      <c r="S231" s="55"/>
      <c r="T231" s="55"/>
      <c r="U231" s="55"/>
      <c r="V231" s="55"/>
      <c r="W231" s="55"/>
      <c r="X231" s="55"/>
      <c r="Y231" s="55"/>
      <c r="Z231" s="55"/>
      <c r="AA231" s="55"/>
      <c r="AB231" s="55"/>
      <c r="AC231" s="56"/>
      <c r="AK231">
        <f>25.5*16</f>
        <v>408</v>
      </c>
      <c r="AL231" s="8" t="s">
        <v>151</v>
      </c>
      <c r="AZ231" s="35"/>
    </row>
    <row r="232" spans="3:52" x14ac:dyDescent="0.25">
      <c r="C232" s="43" t="str">
        <f ca="1"/>
        <v xml:space="preserve">00 00 00 00 00 00 00 00 00 00 00 00 00 00 00 00 </v>
      </c>
      <c r="D232" s="51"/>
      <c r="E232" s="51"/>
      <c r="F232" s="51"/>
      <c r="G232" s="51"/>
      <c r="H232" s="51"/>
      <c r="I232" s="51"/>
      <c r="J232" s="51"/>
      <c r="K232" s="51"/>
      <c r="L232" s="51"/>
      <c r="M232" s="51"/>
      <c r="N232" s="55"/>
      <c r="O232" s="55"/>
      <c r="P232" s="55"/>
      <c r="Q232" s="55"/>
      <c r="R232" s="55"/>
      <c r="S232" s="55"/>
      <c r="T232" s="55"/>
      <c r="U232" s="55"/>
      <c r="V232" s="55"/>
      <c r="W232" s="55"/>
      <c r="X232" s="55"/>
      <c r="Y232" s="55"/>
      <c r="Z232" s="55"/>
      <c r="AA232" s="55"/>
      <c r="AB232" s="55"/>
      <c r="AC232" s="56"/>
      <c r="AK232">
        <f ca="1">(V227-1)*AK231</f>
        <v>2856</v>
      </c>
      <c r="AL232" s="8" t="s">
        <v>155</v>
      </c>
      <c r="AZ232" s="35"/>
    </row>
    <row r="233" spans="3:52" x14ac:dyDescent="0.25">
      <c r="C233" s="43" t="str">
        <f ca="1"/>
        <v xml:space="preserve">00 00 00 00 8d 01 e7 ae 00 00 00 00 ff ff ff ff </v>
      </c>
      <c r="D233" s="51"/>
      <c r="E233" s="51"/>
      <c r="F233" s="51"/>
      <c r="G233" s="51"/>
      <c r="H233" s="51"/>
      <c r="I233" s="51"/>
      <c r="J233" s="69" t="s">
        <v>85</v>
      </c>
      <c r="K233" s="68" t="str">
        <f ca="1">VLOOKUP(Z233,$AD$105:$AE$110,2)</f>
        <v>N/A</v>
      </c>
      <c r="L233" s="51"/>
      <c r="M233" s="51"/>
      <c r="N233" s="55"/>
      <c r="O233" s="55"/>
      <c r="P233" s="55"/>
      <c r="Q233" s="55"/>
      <c r="R233" s="55"/>
      <c r="S233" s="55"/>
      <c r="T233" s="55"/>
      <c r="U233" s="55"/>
      <c r="V233" s="55"/>
      <c r="W233" s="55"/>
      <c r="X233" s="55"/>
      <c r="Y233" s="55"/>
      <c r="Z233" s="55">
        <f ca="1">_xlfn.NUMBERVALUE(HEX2DEC(MID($C233,Z$27,2)))</f>
        <v>255</v>
      </c>
      <c r="AA233" s="55"/>
      <c r="AB233" s="55"/>
      <c r="AC233" s="56"/>
      <c r="AK233">
        <f>10*16+12</f>
        <v>172</v>
      </c>
      <c r="AL233" s="8" t="s">
        <v>159</v>
      </c>
      <c r="AZ233" s="35"/>
    </row>
    <row r="234" spans="3:52" x14ac:dyDescent="0.25">
      <c r="C234" s="43" t="str">
        <f ca="1"/>
        <v xml:space="preserve">ff ff ff ff 04 00 00 00 0c 00 00 00 ff ff ff ff </v>
      </c>
      <c r="D234" s="51"/>
      <c r="E234" s="51"/>
      <c r="F234" s="51"/>
      <c r="G234" s="51"/>
      <c r="H234" s="51"/>
      <c r="I234" s="51"/>
      <c r="J234" s="51" t="s">
        <v>162</v>
      </c>
      <c r="K234" s="68" t="str">
        <f ca="1">VLOOKUP(M234,$AD$113:$AE$135,2,FALSE)</f>
        <v>Engine Box 3</v>
      </c>
      <c r="M234" s="54">
        <f ca="1">HEX2DEC(CONCATENATE(X234,W234,V234))</f>
        <v>12</v>
      </c>
      <c r="N234" s="55"/>
      <c r="O234" s="55"/>
      <c r="P234" s="55"/>
      <c r="Q234" s="55"/>
      <c r="R234" s="55"/>
      <c r="S234" s="55"/>
      <c r="T234" s="55"/>
      <c r="U234" s="55"/>
      <c r="V234" s="55" t="str">
        <f ca="1">MID($C234,V$27,2)</f>
        <v>0c</v>
      </c>
      <c r="W234" s="55" t="str">
        <f ca="1">MID($C234,W$27,2)</f>
        <v>00</v>
      </c>
      <c r="X234" s="55" t="str">
        <f ca="1">MID($C234,X$27,2)</f>
        <v>00</v>
      </c>
      <c r="Y234" s="55"/>
      <c r="Z234" s="55"/>
      <c r="AA234" s="55"/>
      <c r="AB234" s="55"/>
      <c r="AC234" s="56"/>
      <c r="AK234">
        <f ca="1">AK232+AK233</f>
        <v>3028</v>
      </c>
      <c r="AL234" s="8" t="s">
        <v>164</v>
      </c>
      <c r="AZ234" s="35"/>
    </row>
    <row r="235" spans="3:52" x14ac:dyDescent="0.25">
      <c r="C235" s="43" t="str">
        <f ca="1"/>
        <v xml:space="preserve">00 00 00 00 00 00 00 00 00 00 00 00 00 00 00 00 </v>
      </c>
      <c r="D235" s="51"/>
      <c r="E235" s="51"/>
      <c r="F235" s="51"/>
      <c r="G235" s="51"/>
      <c r="H235" s="51"/>
      <c r="I235" s="51"/>
      <c r="J235" s="51" t="s">
        <v>167</v>
      </c>
      <c r="K235" s="51">
        <f ca="1">IF(AK236=0,0,AK221)</f>
        <v>500</v>
      </c>
      <c r="L235" s="68" t="str">
        <f ca="1">VLOOKUP(Z235,$AD$72:$AE$97,2)</f>
        <v>Credit</v>
      </c>
      <c r="M235" s="51"/>
      <c r="N235" s="51"/>
      <c r="O235" s="51"/>
      <c r="P235" s="51"/>
      <c r="Q235" s="51"/>
      <c r="R235" s="51"/>
      <c r="S235" s="51"/>
      <c r="T235" s="51"/>
      <c r="U235" s="51"/>
      <c r="V235" s="51"/>
      <c r="W235" s="51"/>
      <c r="X235" s="51"/>
      <c r="Y235" s="51"/>
      <c r="Z235" s="55">
        <f ca="1">_xlfn.NUMBERVALUE(HEX2DEC(MID($C235,Z$27,2)))</f>
        <v>0</v>
      </c>
      <c r="AA235" s="51"/>
      <c r="AB235" s="51"/>
      <c r="AC235" s="76"/>
      <c r="AK235">
        <f ca="1">AK230+AK234</f>
        <v>252247108</v>
      </c>
      <c r="AL235" s="8" t="s">
        <v>115</v>
      </c>
      <c r="AS235" t="s">
        <v>116</v>
      </c>
      <c r="AT235" t="str">
        <f ca="1">DEC2HEX(AK235)</f>
        <v>F08FC44</v>
      </c>
      <c r="AZ235" s="35"/>
    </row>
    <row r="236" spans="3:52" x14ac:dyDescent="0.25">
      <c r="C236" s="43" t="str">
        <f ca="1"/>
        <v xml:space="preserve">62 32 9e 2c 00 00 00 00 24 e1 91 51 00 00 00 00 </v>
      </c>
      <c r="D236" s="51"/>
      <c r="E236" s="51"/>
      <c r="F236" s="51"/>
      <c r="G236" s="51"/>
      <c r="H236" s="51"/>
      <c r="I236" s="51"/>
      <c r="J236" s="51"/>
      <c r="K236" s="51"/>
      <c r="L236" s="51"/>
      <c r="M236" s="51"/>
      <c r="N236" s="55" t="str">
        <f ca="1">MID($C236,N$27,2)</f>
        <v>62</v>
      </c>
      <c r="O236" s="55" t="str">
        <f ca="1">MID($C236,O$27,2)</f>
        <v>32</v>
      </c>
      <c r="P236" s="55" t="str">
        <f ca="1">MID($C236,P$27,2)</f>
        <v>9e</v>
      </c>
      <c r="Q236" s="55" t="str">
        <f ca="1">MID($C236,Q$27,2)</f>
        <v>2c</v>
      </c>
      <c r="R236" s="51"/>
      <c r="S236" s="51"/>
      <c r="T236" s="51"/>
      <c r="U236" s="51"/>
      <c r="V236" s="55" t="str">
        <f ca="1">MID($C236,V$27,2)</f>
        <v>24</v>
      </c>
      <c r="W236" s="55" t="str">
        <f ca="1">MID($C236,W$27,2)</f>
        <v>e1</v>
      </c>
      <c r="X236" s="55" t="str">
        <f ca="1">MID($C236,X$27,2)</f>
        <v>91</v>
      </c>
      <c r="Y236" s="55" t="str">
        <f ca="1">MID($C236,Y$27,2)</f>
        <v>51</v>
      </c>
      <c r="Z236" s="51"/>
      <c r="AA236" s="51"/>
      <c r="AB236" s="51"/>
      <c r="AC236" s="76"/>
      <c r="AK236" s="62">
        <f ca="1">HEX2DEC(CONCATENATE(Q236,P236,O236,N236))</f>
        <v>748565090</v>
      </c>
      <c r="AL236" s="61" t="s">
        <v>173</v>
      </c>
      <c r="AV236" s="63">
        <f ca="1">HEX2DEC(CONCATENATE(Y236,X236,W236,V236))</f>
        <v>1368514852</v>
      </c>
      <c r="AW236" s="63"/>
      <c r="AX236" s="63"/>
      <c r="AZ236" s="35"/>
    </row>
    <row r="237" spans="3:52" x14ac:dyDescent="0.25">
      <c r="C237" s="43" t="str">
        <f ca="1"/>
        <v xml:space="preserve">04 00 00 00 ff ff ff ff 00 00 00 00 00 00 00 00 </v>
      </c>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76"/>
      <c r="AK237">
        <f ca="1">_xlfn.BITXOR(AK228,I$28)</f>
        <v>252245060</v>
      </c>
      <c r="AL237" s="8" t="s">
        <v>110</v>
      </c>
      <c r="AP237" s="8" t="s">
        <v>104</v>
      </c>
      <c r="AS237" t="str">
        <f ca="1">DEC2HEX(AK237)</f>
        <v>F08F444</v>
      </c>
      <c r="AV237" s="72">
        <f ca="1">_xlfn.BITXOR(AV229,AV$28)</f>
        <v>256441412</v>
      </c>
      <c r="AW237" s="49"/>
      <c r="AX237" s="49"/>
      <c r="AZ237" s="35"/>
    </row>
    <row r="238" spans="3:52" x14ac:dyDescent="0.25">
      <c r="C238" s="43" t="str">
        <f ca="1"/>
        <v xml:space="preserve">00 00 00 00 00 00 00 00 00 00 00 00 00 00 00 00 </v>
      </c>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76"/>
      <c r="AK238">
        <f ca="1">_xlfn.BITXOR(AK237,AK235)</f>
        <v>2048</v>
      </c>
      <c r="AL238" s="8" t="s">
        <v>103</v>
      </c>
      <c r="AP238" s="8" t="s">
        <v>104</v>
      </c>
      <c r="AS238" t="str">
        <f ca="1">DEC2HEX(AK238)</f>
        <v>800</v>
      </c>
      <c r="AV238" s="72">
        <f ca="1">_xlfn.BITXOR(AV237,AK235)</f>
        <v>4194304</v>
      </c>
      <c r="AW238" s="49"/>
      <c r="AX238" s="49"/>
      <c r="AZ238" s="35"/>
    </row>
    <row r="239" spans="3:52" x14ac:dyDescent="0.25">
      <c r="C239" s="43" t="str">
        <f ca="1"/>
        <v xml:space="preserve">00 00 00 00 00 00 00 00 00 00 00 00 00 00 00 00 </v>
      </c>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76"/>
      <c r="AK239" s="77">
        <f ca="1">_xlfn.BITRSHIFT(AK238,HEX2DEC("B"))</f>
        <v>1</v>
      </c>
      <c r="AL239" s="8" t="s">
        <v>99</v>
      </c>
      <c r="AS239" t="str">
        <f ca="1">DEC2HEX(AK239)</f>
        <v>1</v>
      </c>
      <c r="AV239" s="97"/>
      <c r="AW239" s="49"/>
      <c r="AX239" s="49"/>
      <c r="AZ239" s="35"/>
    </row>
    <row r="240" spans="3:52" x14ac:dyDescent="0.25">
      <c r="C240" s="43" t="str">
        <f ca="1"/>
        <v xml:space="preserve">00 00 00 00 00 00 00 00 01 00 e7 ae 00 00 00 00 </v>
      </c>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76"/>
      <c r="AV240" s="97"/>
      <c r="AY240" s="79">
        <v>22</v>
      </c>
      <c r="AZ240" s="35"/>
    </row>
    <row r="241" spans="2:52" x14ac:dyDescent="0.25">
      <c r="C241" s="43" t="str">
        <f ca="1"/>
        <v xml:space="preserve">ff ff ff ff ff ff ff ff 04 00 00 00 00 00 00 00 </v>
      </c>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76"/>
      <c r="AV241" s="72"/>
      <c r="AW241" s="49"/>
      <c r="AX241" s="49"/>
      <c r="AZ241" s="35"/>
    </row>
    <row r="242" spans="2:52" x14ac:dyDescent="0.25">
      <c r="C242" s="43" t="str">
        <f ca="1"/>
        <v xml:space="preserve">ff ff ff ff 00 00 00 00 00 00 00 00 00 00 00 00 </v>
      </c>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76"/>
      <c r="AK242" s="80">
        <f ca="1">IF(Z235=25,_xlfn.BITXOR(AK236,AK224),-1)</f>
        <v>-1</v>
      </c>
      <c r="AL242" s="81" t="s">
        <v>194</v>
      </c>
      <c r="AV242" s="72">
        <f ca="1">_xlfn.BITLSHIFT(_xlfn.BITXOR(AV238,_xlfn.BITLSHIFT(_xlfn.BITRSHIFT(AV238,AY240),AY240)),32-AY240)+_xlfn.BITRSHIFT(AV238,AY240)</f>
        <v>1</v>
      </c>
      <c r="AW242" s="49"/>
      <c r="AX242" s="49"/>
      <c r="AZ242" s="35"/>
    </row>
    <row r="243" spans="2:52" ht="15.75" thickBot="1" x14ac:dyDescent="0.3">
      <c r="C243" s="44" t="str">
        <f ca="1"/>
        <v xml:space="preserve">00 c0 23 44 01 00 00 00         </v>
      </c>
      <c r="D243" s="84"/>
      <c r="E243" s="84"/>
      <c r="F243" s="84"/>
      <c r="G243" s="84"/>
      <c r="H243" s="84"/>
      <c r="I243" s="84"/>
      <c r="J243" s="85" t="str">
        <f ca="1">IF(_xlfn.NUMBERVALUE(R243)=0,"Free Trial", "")</f>
        <v/>
      </c>
      <c r="K243" s="84"/>
      <c r="L243" s="86" t="s">
        <v>197</v>
      </c>
      <c r="M243" s="84">
        <f ca="1">IF(Q243="00",0,SIGN(55.5-CODE(LEFT(Q243,1)))*2^(MOD(CODE(LEFT(Q243,1))-IF(CODE(LEFT(Q243,1))&gt;57,55,48),8)*32+(CODE(RIGHT(Q243,1))-IF(CODE(RIGHT(Q243,1))&gt;57,55,48))*2+(CODE(LEFT(P243,1))&gt;55)-127)*(1+(CODE(RIGHT(N243,1))-IF(CODE(RIGHT(N243,1))&gt;57,55,48)+(CODE(LEFT(N243,1))-IF(CODE(LEFT(N243,1))&gt;57,55,48))*16+(CODE(RIGHT(O243,1))-IF(CODE(RIGHT(O243,1))&gt;57,55,48))*256+(CODE(LEFT(O243,1))-IF(CODE(LEFT(O243,1))&gt;57,55,48))*4096+(CODE(RIGHT(P243,1))-IF(CODE(RIGHT(P243,1))&gt;57,55,48))*65536+MOD(CODE(LEFT(P243,1))-IF(CODE(LEFT(P243,1))&gt;57,55,48),8)*1048576)/8388608))</f>
        <v>655</v>
      </c>
      <c r="N243" s="87" t="str">
        <f ca="1">UPPER(MID($C243,N$27,2))</f>
        <v>00</v>
      </c>
      <c r="O243" s="87" t="str">
        <f ca="1">UPPER(MID($C243,O$27,2))</f>
        <v>C0</v>
      </c>
      <c r="P243" s="87" t="str">
        <f ca="1">UPPER(MID($C243,P$27,2))</f>
        <v>23</v>
      </c>
      <c r="Q243" s="87" t="str">
        <f ca="1">UPPER(MID($C243,Q$27,2))</f>
        <v>44</v>
      </c>
      <c r="R243" s="87" t="str">
        <f ca="1">MID($C243,R$27,2)</f>
        <v>01</v>
      </c>
      <c r="S243" s="84"/>
      <c r="T243" s="84"/>
      <c r="U243" s="84"/>
      <c r="V243" s="84"/>
      <c r="W243" s="84"/>
      <c r="X243" s="84"/>
      <c r="Y243" s="84"/>
      <c r="Z243" s="84"/>
      <c r="AA243" s="84"/>
      <c r="AB243" s="84"/>
      <c r="AC243" s="88"/>
      <c r="AK243" s="80"/>
      <c r="AL243" s="89" t="s">
        <v>199</v>
      </c>
      <c r="AZ243" s="35"/>
    </row>
    <row r="244" spans="2:52" ht="15.75" thickBot="1" x14ac:dyDescent="0.3">
      <c r="C244" s="98"/>
      <c r="N244" s="37"/>
      <c r="O244" s="37"/>
      <c r="P244" s="37"/>
      <c r="Q244" s="37"/>
      <c r="R244" s="37"/>
      <c r="S244" s="37"/>
      <c r="T244" s="37"/>
      <c r="U244" s="37"/>
      <c r="V244" s="37"/>
      <c r="W244" s="37"/>
      <c r="X244" s="37"/>
      <c r="Y244" s="37"/>
      <c r="Z244" s="37"/>
      <c r="AA244" s="37"/>
      <c r="AB244" s="37"/>
      <c r="AC244" s="37"/>
      <c r="AZ244" s="35"/>
    </row>
    <row r="245" spans="2:52" x14ac:dyDescent="0.25">
      <c r="B245" s="41">
        <f>B218+1</f>
        <v>14</v>
      </c>
      <c r="C245" s="42" t="str">
        <f t="array" aca="1" ref="C245:C270" ca="1">TRANSPOSE(INDIRECT(CONCATENATE("AD$",B245,":BC$",B245)))</f>
        <v xml:space="preserve">a8 96 64 02 c1 0b 00 00 50 f3 cc 0f d0 f3 cc 0f </v>
      </c>
      <c r="D245" s="45"/>
      <c r="E245" s="45"/>
      <c r="F245" s="45"/>
      <c r="G245" s="45"/>
      <c r="H245" s="45"/>
      <c r="I245" s="45"/>
      <c r="J245" s="45"/>
      <c r="K245" s="45" t="str">
        <f ca="1">CONCATENATE("CHALLENGE ",V254)</f>
        <v>CHALLENGE 9</v>
      </c>
      <c r="L245" s="45"/>
      <c r="M245" s="46" t="str">
        <f ca="1">UPPER(VLOOKUP(AK247,TRACKS!$BS$2:$BT$59,2,FALSE))</f>
        <v>ALPS REVERSE</v>
      </c>
      <c r="N245" s="47"/>
      <c r="O245" s="47"/>
      <c r="P245" s="47"/>
      <c r="Q245" s="47"/>
      <c r="R245" s="47"/>
      <c r="S245" s="47"/>
      <c r="T245" s="47"/>
      <c r="U245" s="47"/>
      <c r="V245" s="47"/>
      <c r="W245" s="47"/>
      <c r="X245" s="47"/>
      <c r="Y245" s="47"/>
      <c r="Z245" s="47" t="str">
        <f ca="1">MID($C245,Z$27,2)</f>
        <v>d0</v>
      </c>
      <c r="AA245" s="47" t="str">
        <f ca="1">MID($C245,AA$27,2)</f>
        <v>f3</v>
      </c>
      <c r="AB245" s="47" t="str">
        <f ca="1">MID($C245,AB$27,2)</f>
        <v>cc</v>
      </c>
      <c r="AC245" s="48" t="str">
        <f ca="1">MID($C245,AC$27,2)</f>
        <v>0f</v>
      </c>
      <c r="AK245" t="str">
        <f ca="1">CONCATENATE(AC245,AB245,AA245,Z245)</f>
        <v>0fccf3d0</v>
      </c>
    </row>
    <row r="246" spans="2:52" x14ac:dyDescent="0.25">
      <c r="C246" s="43" t="str">
        <f ca="1"/>
        <v xml:space="preserve">00 00 00 00 07 00 00 00 01 00 00 00 00 00 00 00 </v>
      </c>
      <c r="D246" s="51"/>
      <c r="E246" s="51"/>
      <c r="F246" s="51"/>
      <c r="G246" s="51"/>
      <c r="H246" s="51"/>
      <c r="I246" s="51"/>
      <c r="J246" s="52" t="str">
        <f ca="1">VLOOKUP(N246,$AD$30:$AE$40,2)</f>
        <v>CLASSIC</v>
      </c>
      <c r="K246" s="53"/>
      <c r="L246" s="54">
        <f ca="1">HEX2DEC(CONCATENATE(X246,W246,V246))</f>
        <v>1</v>
      </c>
      <c r="M246" s="51" t="s">
        <v>89</v>
      </c>
      <c r="N246" s="55">
        <f ca="1">IF(LEFT(C246,2)="0A",10,_xlfn.NUMBERVALUE(LEFT(C246,2)))</f>
        <v>0</v>
      </c>
      <c r="O246" s="55"/>
      <c r="P246" s="55"/>
      <c r="Q246" s="55"/>
      <c r="R246" s="55"/>
      <c r="S246" s="55"/>
      <c r="T246" s="55"/>
      <c r="U246" s="55"/>
      <c r="V246" s="55" t="str">
        <f ca="1">MID($C246,V$27,2)</f>
        <v>01</v>
      </c>
      <c r="W246" s="55" t="str">
        <f ca="1">MID($C246,W$27,2)</f>
        <v>00</v>
      </c>
      <c r="X246" s="55" t="str">
        <f ca="1">MID($C246,X$27,2)</f>
        <v>00</v>
      </c>
      <c r="Y246" s="55"/>
      <c r="Z246" s="55"/>
      <c r="AA246" s="55"/>
      <c r="AB246" s="55"/>
      <c r="AC246" s="56"/>
      <c r="AK246">
        <f ca="1">HEX2DEC(AK245)+HEX2DEC("20")</f>
        <v>265090032</v>
      </c>
    </row>
    <row r="247" spans="2:52" x14ac:dyDescent="0.25">
      <c r="C247" s="43" t="str">
        <f ca="1"/>
        <v xml:space="preserve">00 00 00 00 00 00 00 00 00 00 00 00 08 00 00 00 </v>
      </c>
      <c r="D247" s="51"/>
      <c r="E247" s="51"/>
      <c r="F247" s="51"/>
      <c r="G247" s="51"/>
      <c r="H247" s="51"/>
      <c r="I247" s="51"/>
      <c r="K247" s="51"/>
      <c r="L247" s="54">
        <f ca="1">Z247</f>
        <v>8</v>
      </c>
      <c r="M247" s="51" t="s">
        <v>93</v>
      </c>
      <c r="N247" s="55"/>
      <c r="O247" s="55"/>
      <c r="P247" s="55"/>
      <c r="Q247" s="55"/>
      <c r="R247" s="55"/>
      <c r="S247" s="55"/>
      <c r="T247" s="55"/>
      <c r="U247" s="55"/>
      <c r="V247" s="55"/>
      <c r="W247" s="55"/>
      <c r="X247" s="55"/>
      <c r="Y247" s="55"/>
      <c r="Z247" s="55">
        <f ca="1">_xlfn.NUMBERVALUE(MID($C247,Z$27,2))</f>
        <v>8</v>
      </c>
      <c r="AA247" s="55"/>
      <c r="AB247" s="55"/>
      <c r="AC247" s="56"/>
      <c r="AK247" t="str">
        <f ca="1">VLOOKUP(AK246,TRACKS!$BP$2:$BQ$715,AK$27,FALSE)</f>
        <v>EventDef_Alp_Reverse</v>
      </c>
      <c r="AV247" s="57">
        <f ca="1">_xlfn.BITLSHIFT(_xlfn.BITXOR(AV249,_xlfn.BITLSHIFT(_xlfn.BITRSHIFT(AV249,AY247),AY247)),32-AY247)+_xlfn.BITRSHIFT(AV249,AY247)</f>
        <v>0</v>
      </c>
      <c r="AW247" s="57"/>
      <c r="AX247" s="57"/>
      <c r="AY247" s="58">
        <v>22</v>
      </c>
    </row>
    <row r="248" spans="2:52" x14ac:dyDescent="0.25">
      <c r="C248" s="43" t="str">
        <f ca="1"/>
        <v xml:space="preserve">00 00 00 01 00 00 00 00 00 c0 2e 44 00 c0 2e 44 </v>
      </c>
      <c r="D248" s="51"/>
      <c r="E248" s="51"/>
      <c r="F248" s="51"/>
      <c r="G248" s="51"/>
      <c r="H248" s="51"/>
      <c r="I248" s="51"/>
      <c r="J248" s="51" t="str">
        <f ca="1">IF(_xlfn.NUMBERVALUE(Q248)=0,"","TRAFFIC")</f>
        <v>TRAFFIC</v>
      </c>
      <c r="K248" s="51"/>
      <c r="L248" s="59" t="s">
        <v>97</v>
      </c>
      <c r="M248" s="51">
        <f ca="1">VLOOKUP(Y248&amp;X248&amp;W248&amp;V248,Floats!$A$2:$B$1353,2,FALSE)</f>
        <v>699</v>
      </c>
      <c r="N248" s="55"/>
      <c r="O248" s="55"/>
      <c r="P248" s="55"/>
      <c r="Q248" s="55" t="str">
        <f ca="1">MID($C248,Q$27,2)</f>
        <v>01</v>
      </c>
      <c r="R248" s="55"/>
      <c r="S248" s="55"/>
      <c r="T248" s="55"/>
      <c r="U248" s="55"/>
      <c r="V248" s="55" t="str">
        <f ca="1">MID($C248,V$27,2)</f>
        <v>00</v>
      </c>
      <c r="W248" s="55" t="str">
        <f ca="1">MID($C248,W$27,2)</f>
        <v>c0</v>
      </c>
      <c r="X248" s="55" t="str">
        <f ca="1">MID($C248,X$27,2)</f>
        <v>2e</v>
      </c>
      <c r="Y248" s="55" t="str">
        <f ca="1">MID($C248,Y$27,2)</f>
        <v>44</v>
      </c>
      <c r="Z248" s="55"/>
      <c r="AA248" s="55"/>
      <c r="AB248" s="55"/>
      <c r="AC248" s="56"/>
      <c r="AK248" s="60">
        <f ca="1">_xlfn.BITRSHIFT(AK249,HEX2DEC("B"))</f>
        <v>0</v>
      </c>
      <c r="AL248" s="61" t="s">
        <v>99</v>
      </c>
      <c r="AM248" s="62"/>
      <c r="AN248" s="62"/>
      <c r="AO248" s="62"/>
      <c r="AP248" s="62"/>
      <c r="AQ248" s="62"/>
      <c r="AR248" s="62"/>
      <c r="AS248" s="62" t="str">
        <f ca="1">DEC2HEX(AK248)</f>
        <v>0</v>
      </c>
      <c r="AV248" s="63">
        <f ca="1">AV247</f>
        <v>0</v>
      </c>
      <c r="AW248" s="63"/>
      <c r="AX248" s="63"/>
      <c r="AZ248" s="35"/>
    </row>
    <row r="249" spans="2:52" x14ac:dyDescent="0.25">
      <c r="C249" s="43" t="str">
        <f ca="1"/>
        <v xml:space="preserve">09 00 00 00 00 00 00 00 00 00 00 00 00 00 00 00 </v>
      </c>
      <c r="D249" s="51"/>
      <c r="E249" s="51"/>
      <c r="F249" s="51"/>
      <c r="G249" s="51"/>
      <c r="H249" s="51"/>
      <c r="I249" s="51"/>
      <c r="J249" s="51"/>
      <c r="K249" s="51"/>
      <c r="L249" s="51"/>
      <c r="M249" s="51"/>
      <c r="N249" s="55"/>
      <c r="O249" s="55"/>
      <c r="P249" s="55"/>
      <c r="Q249" s="55"/>
      <c r="R249" s="55"/>
      <c r="S249" s="55"/>
      <c r="T249" s="55"/>
      <c r="U249" s="55"/>
      <c r="V249" s="55"/>
      <c r="W249" s="55"/>
      <c r="X249" s="55"/>
      <c r="Y249" s="55"/>
      <c r="Z249" s="55"/>
      <c r="AA249" s="55"/>
      <c r="AB249" s="55"/>
      <c r="AC249" s="56"/>
      <c r="AK249" s="62">
        <f ca="1">_xlfn.BITXOR(AK250,AK251)</f>
        <v>0</v>
      </c>
      <c r="AL249" s="61" t="s">
        <v>103</v>
      </c>
      <c r="AM249" s="62"/>
      <c r="AN249" s="62"/>
      <c r="AO249" s="62"/>
      <c r="AP249" s="61" t="s">
        <v>104</v>
      </c>
      <c r="AQ249" s="62"/>
      <c r="AR249" s="62"/>
      <c r="AS249" s="62" t="str">
        <f ca="1">DEC2HEX(AK249)</f>
        <v>0</v>
      </c>
      <c r="AV249" s="63">
        <f ca="1">_xlfn.BITXOR(AV250,AV251)</f>
        <v>0</v>
      </c>
      <c r="AW249" s="63"/>
      <c r="AX249" s="63"/>
      <c r="AZ249" s="35"/>
    </row>
    <row r="250" spans="2:52" x14ac:dyDescent="0.25">
      <c r="C250" s="43" t="str">
        <f ca="1"/>
        <v xml:space="preserve">00 00 00 00 00 00 00 00 00 00 00 00 00 00 00 00 </v>
      </c>
      <c r="D250" s="51"/>
      <c r="E250" s="51"/>
      <c r="F250" s="51"/>
      <c r="G250" s="51"/>
      <c r="H250" s="51"/>
      <c r="I250" s="51"/>
      <c r="J250" s="64" t="s">
        <v>107</v>
      </c>
      <c r="K250" s="64">
        <f ca="1">HEX2DEC(CONCATENATE(AB254,AA254,Z254))</f>
        <v>250</v>
      </c>
      <c r="L250" s="64" t="s">
        <v>108</v>
      </c>
      <c r="M250" s="51"/>
      <c r="N250" s="55"/>
      <c r="O250" s="55"/>
      <c r="P250" s="55"/>
      <c r="Q250" s="55"/>
      <c r="R250" s="55"/>
      <c r="S250" s="55"/>
      <c r="T250" s="55"/>
      <c r="U250" s="55"/>
      <c r="V250" s="55"/>
      <c r="W250" s="55"/>
      <c r="X250" s="55"/>
      <c r="Y250" s="55"/>
      <c r="Z250" s="55"/>
      <c r="AA250" s="55"/>
      <c r="AB250" s="55"/>
      <c r="AC250" s="56"/>
      <c r="AK250" s="62">
        <f ca="1">_xlfn.BITXOR(AK263,I$28)</f>
        <v>252247632</v>
      </c>
      <c r="AL250" s="61" t="s">
        <v>110</v>
      </c>
      <c r="AM250" s="62"/>
      <c r="AN250" s="62"/>
      <c r="AO250" s="62"/>
      <c r="AP250" s="61" t="s">
        <v>104</v>
      </c>
      <c r="AQ250" s="62"/>
      <c r="AR250" s="62"/>
      <c r="AS250" s="62" t="str">
        <f ca="1">DEC2HEX(AK250)</f>
        <v>F08FE50</v>
      </c>
      <c r="AV250" s="63">
        <f ca="1">_xlfn.BITXOR(AV263,AV$28)</f>
        <v>252247632</v>
      </c>
      <c r="AW250" s="63"/>
      <c r="AX250" s="63"/>
      <c r="AZ250" s="35"/>
    </row>
    <row r="251" spans="2:52" x14ac:dyDescent="0.25">
      <c r="C251" s="43" t="str">
        <f ca="1"/>
        <v xml:space="preserve">00 00 80 3f 00 00 00 00 01 00 00 00 48 26 67 25 </v>
      </c>
      <c r="D251" s="51"/>
      <c r="E251" s="51"/>
      <c r="F251" s="51"/>
      <c r="G251" s="51"/>
      <c r="H251" s="51"/>
      <c r="I251" s="51"/>
      <c r="J251" s="64" t="s">
        <v>113</v>
      </c>
      <c r="K251" s="64">
        <f ca="1">HEX2DEC(CONCATENATE(P255,O255,N255))</f>
        <v>165</v>
      </c>
      <c r="L251" s="64" t="s">
        <v>108</v>
      </c>
      <c r="M251" s="51"/>
      <c r="N251" s="55"/>
      <c r="O251" s="55"/>
      <c r="P251" s="55"/>
      <c r="Q251" s="55"/>
      <c r="R251" s="55"/>
      <c r="S251" s="55"/>
      <c r="T251" s="55"/>
      <c r="U251" s="55"/>
      <c r="V251" s="55"/>
      <c r="W251" s="55"/>
      <c r="X251" s="55"/>
      <c r="Y251" s="55"/>
      <c r="Z251" s="55"/>
      <c r="AA251" s="55"/>
      <c r="AB251" s="55"/>
      <c r="AC251" s="56"/>
      <c r="AK251" s="62">
        <f ca="1">AK257+AK252</f>
        <v>252247632</v>
      </c>
      <c r="AL251" s="61" t="s">
        <v>115</v>
      </c>
      <c r="AM251" s="62"/>
      <c r="AN251" s="62"/>
      <c r="AO251" s="62"/>
      <c r="AP251" s="62"/>
      <c r="AQ251" s="62"/>
      <c r="AR251" s="62"/>
      <c r="AS251" s="62" t="s">
        <v>116</v>
      </c>
      <c r="AV251" s="63">
        <f ca="1">AK251</f>
        <v>252247632</v>
      </c>
      <c r="AW251" s="63"/>
      <c r="AX251" s="63"/>
      <c r="AZ251" s="35"/>
    </row>
    <row r="252" spans="2:52" x14ac:dyDescent="0.25">
      <c r="C252" s="43" t="str">
        <f ca="1"/>
        <v xml:space="preserve">54 26 67 25 54 26 67 25 00 00 00 00 00 00 00 00 </v>
      </c>
      <c r="D252" s="51"/>
      <c r="E252" s="51"/>
      <c r="F252" s="51"/>
      <c r="G252" s="51"/>
      <c r="H252" s="51"/>
      <c r="I252" s="51"/>
      <c r="J252" s="64" t="s">
        <v>119</v>
      </c>
      <c r="K252" s="64">
        <f ca="1">HEX2DEC(CONCATENATE(T255,S255,R255))</f>
        <v>85</v>
      </c>
      <c r="L252" s="64" t="s">
        <v>108</v>
      </c>
      <c r="M252" s="51"/>
      <c r="N252" s="55"/>
      <c r="O252" s="55"/>
      <c r="P252" s="55"/>
      <c r="Q252" s="55"/>
      <c r="R252" s="55"/>
      <c r="S252" s="55"/>
      <c r="T252" s="55"/>
      <c r="U252" s="55"/>
      <c r="V252" s="55"/>
      <c r="W252" s="55"/>
      <c r="X252" s="55"/>
      <c r="Y252" s="55"/>
      <c r="Z252" s="55"/>
      <c r="AA252" s="55"/>
      <c r="AB252" s="55"/>
      <c r="AC252" s="56"/>
      <c r="AK252" s="62">
        <f ca="1">AK259+AK253</f>
        <v>3552</v>
      </c>
      <c r="AL252" s="61" t="s">
        <v>121</v>
      </c>
      <c r="AV252" s="65"/>
      <c r="AW252" s="49"/>
      <c r="AX252" s="49"/>
      <c r="AZ252" s="35"/>
    </row>
    <row r="253" spans="2:52" x14ac:dyDescent="0.25">
      <c r="C253" s="43" t="str">
        <f ca="1"/>
        <v xml:space="preserve">90 8e 21 1a 00 00 00 00 00 00 00 00 01 01 00 00 </v>
      </c>
      <c r="D253" s="51"/>
      <c r="E253" s="51"/>
      <c r="F253" s="51"/>
      <c r="G253" s="51"/>
      <c r="H253" s="51"/>
      <c r="I253" s="51"/>
      <c r="J253" s="55"/>
      <c r="K253" s="55"/>
      <c r="L253" s="55"/>
      <c r="M253" s="51"/>
      <c r="N253" s="55"/>
      <c r="O253" s="55"/>
      <c r="P253" s="55"/>
      <c r="Q253" s="55"/>
      <c r="R253" s="55"/>
      <c r="S253" s="55"/>
      <c r="T253" s="55"/>
      <c r="U253" s="55"/>
      <c r="V253" s="55"/>
      <c r="W253" s="55"/>
      <c r="X253" s="55"/>
      <c r="Y253" s="55"/>
      <c r="Z253" s="55"/>
      <c r="AA253" s="55"/>
      <c r="AB253" s="55"/>
      <c r="AC253" s="56"/>
      <c r="AK253" s="62">
        <f>18*16</f>
        <v>288</v>
      </c>
      <c r="AL253" s="61" t="s">
        <v>126</v>
      </c>
      <c r="AV253" s="65"/>
      <c r="AW253" s="49"/>
      <c r="AX253" s="49"/>
      <c r="AZ253" s="35"/>
    </row>
    <row r="254" spans="2:52" x14ac:dyDescent="0.25">
      <c r="C254" s="43" t="str">
        <f ca="1"/>
        <v xml:space="preserve">d0 a7 a2 0d c0 0b 00 00 09 00 00 00 fa 00 00 00 </v>
      </c>
      <c r="D254" s="51"/>
      <c r="E254" s="51"/>
      <c r="F254" s="51"/>
      <c r="G254" s="51"/>
      <c r="H254" s="51"/>
      <c r="I254" s="51"/>
      <c r="J254" s="51"/>
      <c r="K254" s="51"/>
      <c r="L254" s="51"/>
      <c r="M254" s="51"/>
      <c r="N254" s="55"/>
      <c r="O254" s="55"/>
      <c r="P254" s="55"/>
      <c r="Q254" s="55"/>
      <c r="R254" s="55"/>
      <c r="S254" s="55"/>
      <c r="T254" s="55"/>
      <c r="U254" s="55"/>
      <c r="V254" s="55">
        <f ca="1">_xlfn.NUMBERVALUE(HEX2DEC(MID($C254,V$27,2)))</f>
        <v>9</v>
      </c>
      <c r="W254" s="55"/>
      <c r="X254" s="55"/>
      <c r="Y254" s="55"/>
      <c r="Z254" s="55" t="str">
        <f t="shared" ref="Z254:AB255" ca="1" si="49">MID($C254,Z$27,2)</f>
        <v>fa</v>
      </c>
      <c r="AA254" s="55" t="str">
        <f t="shared" ca="1" si="49"/>
        <v>00</v>
      </c>
      <c r="AB254" s="55" t="str">
        <f t="shared" ca="1" si="49"/>
        <v>00</v>
      </c>
      <c r="AC254" s="56"/>
      <c r="AK254" t="s">
        <v>131</v>
      </c>
      <c r="AZ254" s="35"/>
    </row>
    <row r="255" spans="2:52" x14ac:dyDescent="0.25">
      <c r="C255" s="43" t="str">
        <f ca="1"/>
        <v xml:space="preserve">a5 00 00 00 55 00 00 00 00 00 00 00 06 33 9e 2c </v>
      </c>
      <c r="D255" s="51"/>
      <c r="E255" s="51"/>
      <c r="F255" s="51"/>
      <c r="G255" s="51"/>
      <c r="H255" s="51"/>
      <c r="I255" s="51"/>
      <c r="J255" s="51" t="s">
        <v>134</v>
      </c>
      <c r="K255" s="51">
        <f ca="1">IF(AK255=0,0,AK266)</f>
        <v>500</v>
      </c>
      <c r="L255" s="68" t="str">
        <f ca="1">VLOOKUP(V255,$AD$72:$AE$97,2)</f>
        <v>Credit</v>
      </c>
      <c r="M255" s="66"/>
      <c r="N255" s="55" t="str">
        <f ca="1">MID($C255,N$27,2)</f>
        <v>a5</v>
      </c>
      <c r="O255" s="55" t="str">
        <f ca="1">MID($C255,O$27,2)</f>
        <v>00</v>
      </c>
      <c r="P255" s="55" t="str">
        <f ca="1">MID($C255,P$27,2)</f>
        <v>00</v>
      </c>
      <c r="Q255" s="55"/>
      <c r="R255" s="55" t="str">
        <f t="shared" ref="R255:T256" ca="1" si="50">MID($C255,R$27,2)</f>
        <v>55</v>
      </c>
      <c r="S255" s="55" t="str">
        <f t="shared" ca="1" si="50"/>
        <v>00</v>
      </c>
      <c r="T255" s="55" t="str">
        <f t="shared" ca="1" si="50"/>
        <v>00</v>
      </c>
      <c r="U255" s="55"/>
      <c r="V255" s="55">
        <f ca="1">_xlfn.NUMBERVALUE(HEX2DEC(MID($C255,V$27,2)))</f>
        <v>0</v>
      </c>
      <c r="W255" s="55"/>
      <c r="X255" s="55"/>
      <c r="Y255" s="55"/>
      <c r="Z255" s="55" t="str">
        <f t="shared" ca="1" si="49"/>
        <v>06</v>
      </c>
      <c r="AA255" s="55" t="str">
        <f t="shared" ca="1" si="49"/>
        <v>33</v>
      </c>
      <c r="AB255" s="55" t="str">
        <f t="shared" ca="1" si="49"/>
        <v>9e</v>
      </c>
      <c r="AC255" s="56" t="str">
        <f ca="1">MID($C255,AC$27,2)</f>
        <v>2c</v>
      </c>
      <c r="AK255">
        <f ca="1">HEX2DEC(CONCATENATE(AC255,AB255,AA255,Z255))</f>
        <v>748565254</v>
      </c>
      <c r="AL255" t="str">
        <f ca="1">DEC2HEX(AK255)</f>
        <v>2C9E3306</v>
      </c>
      <c r="AO255" s="8" t="s">
        <v>137</v>
      </c>
      <c r="AS255" t="s">
        <v>138</v>
      </c>
      <c r="AZ255" s="35"/>
    </row>
    <row r="256" spans="2:52" x14ac:dyDescent="0.25">
      <c r="C256" s="43" t="str">
        <f ca="1"/>
        <v xml:space="preserve">00 00 00 00 40 e0 91 51 00 00 00 00 04 00 00 00 </v>
      </c>
      <c r="D256" s="51"/>
      <c r="E256" s="51"/>
      <c r="F256" s="51"/>
      <c r="G256" s="51"/>
      <c r="H256" s="51"/>
      <c r="I256" s="51"/>
      <c r="J256" s="69" t="s">
        <v>141</v>
      </c>
      <c r="K256" s="68" t="str">
        <f ca="1">VLOOKUP(Z256,$AD$99:$AE$103,2)</f>
        <v>N/A</v>
      </c>
      <c r="L256" s="73"/>
      <c r="M256" s="51"/>
      <c r="N256" s="55"/>
      <c r="O256" s="55"/>
      <c r="P256" s="55"/>
      <c r="Q256" s="55"/>
      <c r="R256" s="55" t="str">
        <f t="shared" ca="1" si="50"/>
        <v>40</v>
      </c>
      <c r="S256" s="55" t="str">
        <f t="shared" ca="1" si="50"/>
        <v>e0</v>
      </c>
      <c r="T256" s="55" t="str">
        <f t="shared" ca="1" si="50"/>
        <v>91</v>
      </c>
      <c r="U256" s="55" t="str">
        <f ca="1">MID($C256,U$27,2)</f>
        <v>51</v>
      </c>
      <c r="V256" s="55"/>
      <c r="W256" s="55"/>
      <c r="X256" s="55"/>
      <c r="Y256" s="55"/>
      <c r="Z256" s="55">
        <f ca="1">_xlfn.NUMBERVALUE(HEX2DEC(MID($C256,Z$27,2)))</f>
        <v>4</v>
      </c>
      <c r="AA256" s="55"/>
      <c r="AB256" s="55"/>
      <c r="AC256" s="56"/>
      <c r="AV256" s="72">
        <f ca="1">HEX2DEC(CONCATENATE(U256,T256,S256,R256))</f>
        <v>1368514624</v>
      </c>
      <c r="AW256" s="49"/>
      <c r="AX256" s="49"/>
      <c r="AZ256" s="35"/>
    </row>
    <row r="257" spans="2:52" x14ac:dyDescent="0.25">
      <c r="C257" s="43" t="str">
        <f ca="1"/>
        <v xml:space="preserve">ff ff ff ff 00 00 00 00 00 00 00 00 00 00 00 00 </v>
      </c>
      <c r="D257" s="51"/>
      <c r="E257" s="51"/>
      <c r="F257" s="51"/>
      <c r="G257" s="51"/>
      <c r="H257" s="51"/>
      <c r="I257" s="51"/>
      <c r="J257" s="51"/>
      <c r="K257" s="51"/>
      <c r="L257" s="73"/>
      <c r="M257" s="51"/>
      <c r="N257" s="55"/>
      <c r="O257" s="55"/>
      <c r="P257" s="55"/>
      <c r="Q257" s="55"/>
      <c r="R257" s="55"/>
      <c r="S257" s="55"/>
      <c r="T257" s="55"/>
      <c r="U257" s="55"/>
      <c r="V257" s="55"/>
      <c r="W257" s="55"/>
      <c r="X257" s="55"/>
      <c r="Y257" s="55"/>
      <c r="Z257" s="55"/>
      <c r="AA257" s="55"/>
      <c r="AB257" s="55"/>
      <c r="AC257" s="56"/>
      <c r="AK257">
        <f ca="1">AK$3</f>
        <v>252244080</v>
      </c>
      <c r="AL257" s="8" t="s">
        <v>146</v>
      </c>
      <c r="AZ257" s="35"/>
    </row>
    <row r="258" spans="2:52" x14ac:dyDescent="0.25">
      <c r="C258" s="43" t="str">
        <f ca="1"/>
        <v xml:space="preserve">00 00 00 00 00 00 00 00 00 00 00 00 00 00 00 00 </v>
      </c>
      <c r="D258" s="51"/>
      <c r="E258" s="51"/>
      <c r="F258" s="51"/>
      <c r="G258" s="51"/>
      <c r="H258" s="51"/>
      <c r="I258" s="51"/>
      <c r="J258" s="51"/>
      <c r="K258" s="51"/>
      <c r="L258" s="51"/>
      <c r="M258" s="51"/>
      <c r="N258" s="55"/>
      <c r="O258" s="55"/>
      <c r="P258" s="55"/>
      <c r="Q258" s="55"/>
      <c r="R258" s="55"/>
      <c r="S258" s="55"/>
      <c r="T258" s="55"/>
      <c r="U258" s="55"/>
      <c r="V258" s="55"/>
      <c r="W258" s="55"/>
      <c r="X258" s="55"/>
      <c r="Y258" s="55"/>
      <c r="Z258" s="55"/>
      <c r="AA258" s="55"/>
      <c r="AB258" s="55"/>
      <c r="AC258" s="56"/>
      <c r="AK258">
        <f>25.5*16</f>
        <v>408</v>
      </c>
      <c r="AL258" s="8" t="s">
        <v>151</v>
      </c>
      <c r="AZ258" s="35"/>
    </row>
    <row r="259" spans="2:52" x14ac:dyDescent="0.25">
      <c r="C259" s="43" t="str">
        <f ca="1"/>
        <v xml:space="preserve">00 00 00 00 00 00 00 00 00 00 00 00 00 00 00 00 </v>
      </c>
      <c r="D259" s="51"/>
      <c r="E259" s="51"/>
      <c r="F259" s="51"/>
      <c r="G259" s="51"/>
      <c r="H259" s="51"/>
      <c r="I259" s="51"/>
      <c r="J259" s="51"/>
      <c r="K259" s="51"/>
      <c r="L259" s="51"/>
      <c r="M259" s="51"/>
      <c r="N259" s="55"/>
      <c r="O259" s="55"/>
      <c r="P259" s="55"/>
      <c r="Q259" s="55"/>
      <c r="R259" s="55"/>
      <c r="S259" s="55"/>
      <c r="T259" s="55"/>
      <c r="U259" s="55"/>
      <c r="V259" s="55"/>
      <c r="W259" s="55"/>
      <c r="X259" s="55"/>
      <c r="Y259" s="55"/>
      <c r="Z259" s="55"/>
      <c r="AA259" s="55"/>
      <c r="AB259" s="55"/>
      <c r="AC259" s="56"/>
      <c r="AK259">
        <f ca="1">(V254-1)*AK258</f>
        <v>3264</v>
      </c>
      <c r="AL259" s="8" t="s">
        <v>155</v>
      </c>
      <c r="AZ259" s="35"/>
    </row>
    <row r="260" spans="2:52" x14ac:dyDescent="0.25">
      <c r="C260" s="43" t="str">
        <f ca="1"/>
        <v xml:space="preserve">00 00 00 00 25 03 e7 ae 00 00 00 00 ff ff ff ff </v>
      </c>
      <c r="D260" s="51"/>
      <c r="E260" s="51"/>
      <c r="F260" s="51"/>
      <c r="G260" s="51"/>
      <c r="H260" s="51"/>
      <c r="I260" s="51"/>
      <c r="J260" s="69" t="s">
        <v>85</v>
      </c>
      <c r="K260" s="68" t="str">
        <f ca="1">VLOOKUP(Z260,$AD$105:$AE$110,2)</f>
        <v>N/A</v>
      </c>
      <c r="L260" s="51"/>
      <c r="M260" s="51"/>
      <c r="N260" s="55"/>
      <c r="O260" s="55"/>
      <c r="P260" s="55"/>
      <c r="Q260" s="55"/>
      <c r="R260" s="55"/>
      <c r="S260" s="55"/>
      <c r="T260" s="55"/>
      <c r="U260" s="55"/>
      <c r="V260" s="55"/>
      <c r="W260" s="55"/>
      <c r="X260" s="55"/>
      <c r="Y260" s="55"/>
      <c r="Z260" s="55">
        <f ca="1">_xlfn.NUMBERVALUE(HEX2DEC(MID($C260,Z$27,2)))</f>
        <v>255</v>
      </c>
      <c r="AA260" s="55"/>
      <c r="AB260" s="55"/>
      <c r="AC260" s="56"/>
      <c r="AK260">
        <f>10*16+12</f>
        <v>172</v>
      </c>
      <c r="AL260" s="8" t="s">
        <v>159</v>
      </c>
      <c r="AZ260" s="35"/>
    </row>
    <row r="261" spans="2:52" x14ac:dyDescent="0.25">
      <c r="C261" s="43" t="str">
        <f ca="1"/>
        <v xml:space="preserve">ff ff ff ff 04 00 00 00 00 00 00 00 ff ff ff ff </v>
      </c>
      <c r="D261" s="51"/>
      <c r="E261" s="51"/>
      <c r="F261" s="51"/>
      <c r="G261" s="51"/>
      <c r="H261" s="51"/>
      <c r="I261" s="51"/>
      <c r="J261" s="51" t="s">
        <v>162</v>
      </c>
      <c r="K261" s="68" t="str">
        <f ca="1">VLOOKUP(M261,$AD$113:$AE$135,2,FALSE)</f>
        <v>N/A</v>
      </c>
      <c r="M261" s="54">
        <f ca="1">HEX2DEC(CONCATENATE(X261,W261,V261))</f>
        <v>0</v>
      </c>
      <c r="N261" s="55"/>
      <c r="O261" s="55"/>
      <c r="P261" s="55"/>
      <c r="Q261" s="55"/>
      <c r="R261" s="55"/>
      <c r="S261" s="55"/>
      <c r="T261" s="55"/>
      <c r="U261" s="55"/>
      <c r="V261" s="55" t="str">
        <f ca="1">MID($C261,V$27,2)</f>
        <v>00</v>
      </c>
      <c r="W261" s="55" t="str">
        <f ca="1">MID($C261,W$27,2)</f>
        <v>00</v>
      </c>
      <c r="X261" s="55" t="str">
        <f ca="1">MID($C261,X$27,2)</f>
        <v>00</v>
      </c>
      <c r="Y261" s="55"/>
      <c r="Z261" s="55"/>
      <c r="AA261" s="55"/>
      <c r="AB261" s="55"/>
      <c r="AC261" s="56"/>
      <c r="AK261">
        <f ca="1">AK259+AK260</f>
        <v>3436</v>
      </c>
      <c r="AL261" s="8" t="s">
        <v>164</v>
      </c>
      <c r="AZ261" s="35"/>
    </row>
    <row r="262" spans="2:52" x14ac:dyDescent="0.25">
      <c r="C262" s="43" t="str">
        <f ca="1"/>
        <v xml:space="preserve">00 00 00 00 00 00 00 00 00 00 00 00 19 00 00 00 </v>
      </c>
      <c r="D262" s="51"/>
      <c r="E262" s="51"/>
      <c r="F262" s="51"/>
      <c r="G262" s="51"/>
      <c r="H262" s="51"/>
      <c r="I262" s="51"/>
      <c r="J262" s="51" t="s">
        <v>167</v>
      </c>
      <c r="K262" s="51">
        <f ca="1">IF(AK263=0,0,AK248)</f>
        <v>0</v>
      </c>
      <c r="L262" s="68" t="str">
        <f ca="1">VLOOKUP(Z262,$AD$72:$AE$97,2)</f>
        <v>N/A</v>
      </c>
      <c r="M262" s="51"/>
      <c r="N262" s="51"/>
      <c r="O262" s="51"/>
      <c r="P262" s="51"/>
      <c r="Q262" s="51"/>
      <c r="R262" s="51"/>
      <c r="S262" s="51"/>
      <c r="T262" s="51"/>
      <c r="U262" s="51"/>
      <c r="V262" s="51"/>
      <c r="W262" s="51"/>
      <c r="X262" s="51"/>
      <c r="Y262" s="51"/>
      <c r="Z262" s="55">
        <f ca="1">_xlfn.NUMBERVALUE(HEX2DEC(MID($C262,Z$27,2)))</f>
        <v>25</v>
      </c>
      <c r="AA262" s="51"/>
      <c r="AB262" s="51"/>
      <c r="AC262" s="76"/>
      <c r="AK262">
        <f ca="1">AK257+AK261</f>
        <v>252247516</v>
      </c>
      <c r="AL262" s="8" t="s">
        <v>115</v>
      </c>
      <c r="AS262" t="s">
        <v>116</v>
      </c>
      <c r="AT262" t="str">
        <f ca="1">DEC2HEX(AK262)</f>
        <v>F08FDDC</v>
      </c>
      <c r="AZ262" s="35"/>
    </row>
    <row r="263" spans="2:52" x14ac:dyDescent="0.25">
      <c r="C263" s="43" t="str">
        <f ca="1"/>
        <v xml:space="preserve">8a 90 91 2c 00 00 00 00 cc e3 91 2c 00 00 00 00 </v>
      </c>
      <c r="D263" s="51"/>
      <c r="E263" s="51"/>
      <c r="F263" s="51"/>
      <c r="G263" s="51"/>
      <c r="H263" s="51"/>
      <c r="I263" s="51"/>
      <c r="J263" s="51"/>
      <c r="K263" s="51"/>
      <c r="L263" s="51"/>
      <c r="M263" s="51"/>
      <c r="N263" s="55" t="str">
        <f ca="1">MID($C263,N$27,2)</f>
        <v>8a</v>
      </c>
      <c r="O263" s="55" t="str">
        <f ca="1">MID($C263,O$27,2)</f>
        <v>90</v>
      </c>
      <c r="P263" s="55" t="str">
        <f ca="1">MID($C263,P$27,2)</f>
        <v>91</v>
      </c>
      <c r="Q263" s="55" t="str">
        <f ca="1">MID($C263,Q$27,2)</f>
        <v>2c</v>
      </c>
      <c r="R263" s="51"/>
      <c r="S263" s="51"/>
      <c r="T263" s="51"/>
      <c r="U263" s="51"/>
      <c r="V263" s="55" t="str">
        <f ca="1">MID($C263,V$27,2)</f>
        <v>cc</v>
      </c>
      <c r="W263" s="55" t="str">
        <f ca="1">MID($C263,W$27,2)</f>
        <v>e3</v>
      </c>
      <c r="X263" s="55" t="str">
        <f ca="1">MID($C263,X$27,2)</f>
        <v>91</v>
      </c>
      <c r="Y263" s="55" t="str">
        <f ca="1">MID($C263,Y$27,2)</f>
        <v>2c</v>
      </c>
      <c r="Z263" s="51"/>
      <c r="AA263" s="51"/>
      <c r="AB263" s="51"/>
      <c r="AC263" s="76"/>
      <c r="AK263" s="62">
        <f ca="1">HEX2DEC(CONCATENATE(Q263,P263,O263,N263))</f>
        <v>747737226</v>
      </c>
      <c r="AL263" s="61" t="s">
        <v>173</v>
      </c>
      <c r="AV263" s="63">
        <f ca="1">HEX2DEC(CONCATENATE(Y263,X263,W263,V263))</f>
        <v>747758540</v>
      </c>
      <c r="AW263" s="63"/>
      <c r="AX263" s="63"/>
      <c r="AZ263" s="35"/>
    </row>
    <row r="264" spans="2:52" x14ac:dyDescent="0.25">
      <c r="C264" s="43" t="str">
        <f ca="1"/>
        <v xml:space="preserve">04 00 00 00 ff ff ff ff 00 00 00 00 00 00 00 00 </v>
      </c>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76"/>
      <c r="AK264">
        <f ca="1">_xlfn.BITXOR(AK255,I$28)</f>
        <v>252141020</v>
      </c>
      <c r="AL264" s="8" t="s">
        <v>110</v>
      </c>
      <c r="AP264" s="8" t="s">
        <v>104</v>
      </c>
      <c r="AS264" t="str">
        <f ca="1">DEC2HEX(AK264)</f>
        <v>F075DDC</v>
      </c>
      <c r="AV264" s="72">
        <f ca="1">_xlfn.BITXOR(AV256,AV$28)</f>
        <v>1913191900</v>
      </c>
      <c r="AW264" s="49"/>
      <c r="AX264" s="49"/>
      <c r="AZ264" s="35"/>
    </row>
    <row r="265" spans="2:52" x14ac:dyDescent="0.25">
      <c r="C265" s="43" t="str">
        <f ca="1"/>
        <v xml:space="preserve">00 00 00 00 00 00 00 00 00 00 00 00 00 00 00 00 </v>
      </c>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76"/>
      <c r="AK265">
        <f ca="1">_xlfn.BITXOR(AK264,AK262)</f>
        <v>1024000</v>
      </c>
      <c r="AL265" s="8" t="s">
        <v>103</v>
      </c>
      <c r="AP265" s="8" t="s">
        <v>104</v>
      </c>
      <c r="AS265" t="str">
        <f ca="1">DEC2HEX(AK265)</f>
        <v>FA000</v>
      </c>
      <c r="AV265" s="72">
        <f ca="1">_xlfn.BITXOR(AV264,AK262)</f>
        <v>2097152000</v>
      </c>
      <c r="AW265" s="49"/>
      <c r="AX265" s="49"/>
      <c r="AZ265" s="35"/>
    </row>
    <row r="266" spans="2:52" x14ac:dyDescent="0.25">
      <c r="C266" s="43" t="str">
        <f ca="1"/>
        <v xml:space="preserve">00 00 00 00 00 00 00 00 00 00 00 00 00 00 00 00 </v>
      </c>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76"/>
      <c r="AK266" s="77">
        <f ca="1">_xlfn.BITRSHIFT(AK265,HEX2DEC("B"))</f>
        <v>500</v>
      </c>
      <c r="AL266" s="8" t="s">
        <v>99</v>
      </c>
      <c r="AS266" t="str">
        <f ca="1">DEC2HEX(AK266)</f>
        <v>1F4</v>
      </c>
      <c r="AV266" s="97"/>
      <c r="AW266" s="49"/>
      <c r="AX266" s="49"/>
      <c r="AZ266" s="35"/>
    </row>
    <row r="267" spans="2:52" x14ac:dyDescent="0.25">
      <c r="C267" s="43" t="str">
        <f ca="1"/>
        <v xml:space="preserve">00 00 00 00 00 00 00 00 99 03 e7 ae 00 00 00 00 </v>
      </c>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76"/>
      <c r="AV267" s="97"/>
      <c r="AY267" s="79">
        <v>22</v>
      </c>
      <c r="AZ267" s="35"/>
    </row>
    <row r="268" spans="2:52" x14ac:dyDescent="0.25">
      <c r="C268" s="43" t="str">
        <f ca="1"/>
        <v xml:space="preserve">ff ff ff ff ff ff ff ff 04 00 00 00 00 00 00 00 </v>
      </c>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76"/>
      <c r="AV268" s="72"/>
      <c r="AW268" s="49"/>
      <c r="AX268" s="49"/>
      <c r="AZ268" s="35"/>
    </row>
    <row r="269" spans="2:52" x14ac:dyDescent="0.25">
      <c r="C269" s="43" t="str">
        <f ca="1"/>
        <v xml:space="preserve">ff ff ff ff 00 00 00 00 00 00 00 00 00 00 00 00 </v>
      </c>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76"/>
      <c r="AK269" s="80">
        <f ca="1">IF(Z262=25,_xlfn.BITXOR(AK263,AK251),-1)</f>
        <v>597257946</v>
      </c>
      <c r="AL269" s="81" t="s">
        <v>194</v>
      </c>
      <c r="AV269" s="72">
        <f ca="1">_xlfn.BITLSHIFT(_xlfn.BITXOR(AV265,_xlfn.BITLSHIFT(_xlfn.BITRSHIFT(AV265,AY267),AY267)),32-AY267)+_xlfn.BITRSHIFT(AV265,AY267)</f>
        <v>500</v>
      </c>
      <c r="AW269" s="49"/>
      <c r="AX269" s="49"/>
      <c r="AZ269" s="35"/>
    </row>
    <row r="270" spans="2:52" ht="15.75" thickBot="1" x14ac:dyDescent="0.3">
      <c r="C270" s="44" t="str">
        <f ca="1"/>
        <v xml:space="preserve">00 80 2a 44 01 00 00 00         </v>
      </c>
      <c r="D270" s="84"/>
      <c r="E270" s="84"/>
      <c r="F270" s="84"/>
      <c r="G270" s="84"/>
      <c r="H270" s="84"/>
      <c r="I270" s="84"/>
      <c r="J270" s="85" t="str">
        <f ca="1">IF(_xlfn.NUMBERVALUE(R270)=0,"Free Trial", "")</f>
        <v/>
      </c>
      <c r="K270" s="84"/>
      <c r="L270" s="86" t="s">
        <v>197</v>
      </c>
      <c r="M270" s="84">
        <f ca="1">IF(Q270="00",0,SIGN(55.5-CODE(LEFT(Q270,1)))*2^(MOD(CODE(LEFT(Q270,1))-IF(CODE(LEFT(Q270,1))&gt;57,55,48),8)*32+(CODE(RIGHT(Q270,1))-IF(CODE(RIGHT(Q270,1))&gt;57,55,48))*2+(CODE(LEFT(P270,1))&gt;55)-127)*(1+(CODE(RIGHT(N270,1))-IF(CODE(RIGHT(N270,1))&gt;57,55,48)+(CODE(LEFT(N270,1))-IF(CODE(LEFT(N270,1))&gt;57,55,48))*16+(CODE(RIGHT(O270,1))-IF(CODE(RIGHT(O270,1))&gt;57,55,48))*256+(CODE(LEFT(O270,1))-IF(CODE(LEFT(O270,1))&gt;57,55,48))*4096+(CODE(RIGHT(P270,1))-IF(CODE(RIGHT(P270,1))&gt;57,55,48))*65536+MOD(CODE(LEFT(P270,1))-IF(CODE(LEFT(P270,1))&gt;57,55,48),8)*1048576)/8388608))</f>
        <v>682</v>
      </c>
      <c r="N270" s="87" t="str">
        <f ca="1">UPPER(MID($C270,N$27,2))</f>
        <v>00</v>
      </c>
      <c r="O270" s="87" t="str">
        <f ca="1">UPPER(MID($C270,O$27,2))</f>
        <v>80</v>
      </c>
      <c r="P270" s="87" t="str">
        <f ca="1">UPPER(MID($C270,P$27,2))</f>
        <v>2A</v>
      </c>
      <c r="Q270" s="87" t="str">
        <f ca="1">UPPER(MID($C270,Q$27,2))</f>
        <v>44</v>
      </c>
      <c r="R270" s="87" t="str">
        <f ca="1">MID($C270,R$27,2)</f>
        <v>01</v>
      </c>
      <c r="S270" s="84"/>
      <c r="T270" s="84"/>
      <c r="U270" s="84"/>
      <c r="V270" s="84"/>
      <c r="W270" s="84"/>
      <c r="X270" s="84"/>
      <c r="Y270" s="84"/>
      <c r="Z270" s="84"/>
      <c r="AA270" s="84"/>
      <c r="AB270" s="84"/>
      <c r="AC270" s="88"/>
      <c r="AK270" s="80"/>
      <c r="AL270" s="89" t="s">
        <v>199</v>
      </c>
      <c r="AZ270" s="35"/>
    </row>
    <row r="271" spans="2:52" ht="15.75" thickBot="1" x14ac:dyDescent="0.3">
      <c r="C271" s="98"/>
      <c r="N271" s="37"/>
      <c r="O271" s="37"/>
      <c r="P271" s="37"/>
      <c r="Q271" s="37"/>
      <c r="R271" s="37"/>
      <c r="S271" s="37"/>
      <c r="T271" s="37"/>
      <c r="U271" s="37"/>
      <c r="V271" s="37"/>
      <c r="W271" s="37"/>
      <c r="X271" s="37"/>
      <c r="Y271" s="37"/>
      <c r="Z271" s="37"/>
      <c r="AA271" s="37"/>
      <c r="AB271" s="37"/>
      <c r="AC271" s="37"/>
      <c r="AZ271" s="35"/>
    </row>
    <row r="272" spans="2:52" x14ac:dyDescent="0.25">
      <c r="B272" s="41">
        <f>B245+1</f>
        <v>15</v>
      </c>
      <c r="C272" s="42" t="str">
        <f t="array" aca="1" ref="C272:C297" ca="1">TRANSPOSE(INDIRECT(CONCATENATE("AD$",B272,":BC$",B272)))</f>
        <v xml:space="preserve">a8 96 64 02 c2 0b 00 00 d0 01 cd 0f 50 02 cd 0f </v>
      </c>
      <c r="D272" s="45"/>
      <c r="E272" s="45"/>
      <c r="F272" s="45"/>
      <c r="G272" s="45"/>
      <c r="H272" s="45"/>
      <c r="I272" s="45"/>
      <c r="J272" s="45"/>
      <c r="K272" s="45" t="str">
        <f ca="1">CONCATENATE("CHALLENGE ",V281)</f>
        <v>CHALLENGE 10</v>
      </c>
      <c r="L272" s="45"/>
      <c r="M272" s="46" t="str">
        <f ca="1">UPPER(VLOOKUP(AK274,TRACKS!$BS$2:$BT$59,2,FALSE))</f>
        <v>FRENCH GUIANA REVERSE</v>
      </c>
      <c r="N272" s="47"/>
      <c r="O272" s="47"/>
      <c r="P272" s="47"/>
      <c r="Q272" s="47"/>
      <c r="R272" s="47"/>
      <c r="S272" s="47"/>
      <c r="T272" s="47"/>
      <c r="U272" s="47"/>
      <c r="V272" s="47"/>
      <c r="W272" s="47"/>
      <c r="X272" s="47"/>
      <c r="Y272" s="47"/>
      <c r="Z272" s="47" t="str">
        <f ca="1">MID($C272,Z$27,2)</f>
        <v>50</v>
      </c>
      <c r="AA272" s="47" t="str">
        <f ca="1">MID($C272,AA$27,2)</f>
        <v>02</v>
      </c>
      <c r="AB272" s="47" t="str">
        <f ca="1">MID($C272,AB$27,2)</f>
        <v>cd</v>
      </c>
      <c r="AC272" s="48" t="str">
        <f ca="1">MID($C272,AC$27,2)</f>
        <v>0f</v>
      </c>
      <c r="AK272" t="str">
        <f ca="1">CONCATENATE(AC272,AB272,AA272,Z272)</f>
        <v>0fcd0250</v>
      </c>
    </row>
    <row r="273" spans="3:52" x14ac:dyDescent="0.25">
      <c r="C273" s="43" t="str">
        <f ca="1"/>
        <v xml:space="preserve">07 00 00 00 07 00 00 00 01 00 00 00 00 00 00 00 </v>
      </c>
      <c r="D273" s="51"/>
      <c r="E273" s="51"/>
      <c r="F273" s="51"/>
      <c r="G273" s="51"/>
      <c r="H273" s="51"/>
      <c r="I273" s="51"/>
      <c r="J273" s="52" t="str">
        <f ca="1">VLOOKUP(N273,$AD$30:$AE$40,2)</f>
        <v>UNPLUGGED</v>
      </c>
      <c r="K273" s="53"/>
      <c r="L273" s="54">
        <f ca="1">HEX2DEC(CONCATENATE(X273,W273,V273))</f>
        <v>1</v>
      </c>
      <c r="M273" s="51" t="s">
        <v>89</v>
      </c>
      <c r="N273" s="55">
        <f ca="1">IF(LEFT(C273,2)="0A",10,_xlfn.NUMBERVALUE(LEFT(C273,2)))</f>
        <v>7</v>
      </c>
      <c r="O273" s="55"/>
      <c r="P273" s="55"/>
      <c r="Q273" s="55"/>
      <c r="R273" s="55"/>
      <c r="S273" s="55"/>
      <c r="T273" s="55"/>
      <c r="U273" s="55"/>
      <c r="V273" s="55" t="str">
        <f ca="1">MID($C273,V$27,2)</f>
        <v>01</v>
      </c>
      <c r="W273" s="55" t="str">
        <f ca="1">MID($C273,W$27,2)</f>
        <v>00</v>
      </c>
      <c r="X273" s="55" t="str">
        <f ca="1">MID($C273,X$27,2)</f>
        <v>00</v>
      </c>
      <c r="Y273" s="55"/>
      <c r="Z273" s="55"/>
      <c r="AA273" s="55"/>
      <c r="AB273" s="55"/>
      <c r="AC273" s="56"/>
      <c r="AK273">
        <f ca="1">HEX2DEC(AK272)+HEX2DEC("20")</f>
        <v>265093744</v>
      </c>
    </row>
    <row r="274" spans="3:52" x14ac:dyDescent="0.25">
      <c r="C274" s="43" t="str">
        <f ca="1"/>
        <v xml:space="preserve">00 00 00 00 00 00 00 00 00 00 00 00 08 00 00 00 </v>
      </c>
      <c r="D274" s="51"/>
      <c r="E274" s="51"/>
      <c r="F274" s="51"/>
      <c r="G274" s="51"/>
      <c r="H274" s="51"/>
      <c r="I274" s="51"/>
      <c r="K274" s="51"/>
      <c r="L274" s="54">
        <f ca="1">Z274</f>
        <v>8</v>
      </c>
      <c r="M274" s="51" t="s">
        <v>93</v>
      </c>
      <c r="N274" s="55"/>
      <c r="O274" s="55"/>
      <c r="P274" s="55"/>
      <c r="Q274" s="55"/>
      <c r="R274" s="55"/>
      <c r="S274" s="55"/>
      <c r="T274" s="55"/>
      <c r="U274" s="55"/>
      <c r="V274" s="55"/>
      <c r="W274" s="55"/>
      <c r="X274" s="55"/>
      <c r="Y274" s="55"/>
      <c r="Z274" s="55">
        <f ca="1">_xlfn.NUMBERVALUE(MID($C274,Z$27,2))</f>
        <v>8</v>
      </c>
      <c r="AA274" s="55"/>
      <c r="AB274" s="55"/>
      <c r="AC274" s="56"/>
      <c r="AK274" t="str">
        <f ca="1">VLOOKUP(AK273,TRACKS!$BP$2:$BQ$715,AK$27,FALSE)</f>
        <v>EventDef_Gui_Reverse</v>
      </c>
      <c r="AV274" s="57">
        <f ca="1">_xlfn.BITLSHIFT(_xlfn.BITXOR(AV276,_xlfn.BITLSHIFT(_xlfn.BITRSHIFT(AV276,AY274),AY274)),32-AY274)+_xlfn.BITRSHIFT(AV276,AY274)</f>
        <v>0</v>
      </c>
      <c r="AW274" s="57"/>
      <c r="AX274" s="57"/>
      <c r="AY274" s="58">
        <v>22</v>
      </c>
    </row>
    <row r="275" spans="3:52" x14ac:dyDescent="0.25">
      <c r="C275" s="43" t="str">
        <f ca="1"/>
        <v xml:space="preserve">00 00 00 01 00 00 00 00 00 40 38 44 00 40 38 44 </v>
      </c>
      <c r="D275" s="51"/>
      <c r="E275" s="51"/>
      <c r="F275" s="51"/>
      <c r="G275" s="51"/>
      <c r="H275" s="51"/>
      <c r="I275" s="51"/>
      <c r="J275" s="51" t="str">
        <f ca="1">IF(_xlfn.NUMBERVALUE(Q275)=0,"","TRAFFIC")</f>
        <v>TRAFFIC</v>
      </c>
      <c r="K275" s="51"/>
      <c r="L275" s="59" t="s">
        <v>97</v>
      </c>
      <c r="M275" s="51">
        <f ca="1">VLOOKUP(Y275&amp;X275&amp;W275&amp;V275,Floats!$A$2:$B$1353,2,FALSE)</f>
        <v>737</v>
      </c>
      <c r="N275" s="55"/>
      <c r="O275" s="55"/>
      <c r="P275" s="55"/>
      <c r="Q275" s="55" t="str">
        <f ca="1">MID($C275,Q$27,2)</f>
        <v>01</v>
      </c>
      <c r="R275" s="55"/>
      <c r="S275" s="55"/>
      <c r="T275" s="55"/>
      <c r="U275" s="55"/>
      <c r="V275" s="55" t="str">
        <f ca="1">MID($C275,V$27,2)</f>
        <v>00</v>
      </c>
      <c r="W275" s="55" t="str">
        <f ca="1">MID($C275,W$27,2)</f>
        <v>40</v>
      </c>
      <c r="X275" s="55" t="str">
        <f ca="1">MID($C275,X$27,2)</f>
        <v>38</v>
      </c>
      <c r="Y275" s="55" t="str">
        <f ca="1">MID($C275,Y$27,2)</f>
        <v>44</v>
      </c>
      <c r="Z275" s="55"/>
      <c r="AA275" s="55"/>
      <c r="AB275" s="55"/>
      <c r="AC275" s="56"/>
      <c r="AK275" s="60">
        <f ca="1">_xlfn.BITRSHIFT(AK276,HEX2DEC("B"))</f>
        <v>0</v>
      </c>
      <c r="AL275" s="61" t="s">
        <v>99</v>
      </c>
      <c r="AM275" s="62"/>
      <c r="AN275" s="62"/>
      <c r="AO275" s="62"/>
      <c r="AP275" s="62"/>
      <c r="AQ275" s="62"/>
      <c r="AR275" s="62"/>
      <c r="AS275" s="62" t="str">
        <f ca="1">DEC2HEX(AK275)</f>
        <v>0</v>
      </c>
      <c r="AV275" s="63">
        <f ca="1">AV274</f>
        <v>0</v>
      </c>
      <c r="AW275" s="63"/>
      <c r="AX275" s="63"/>
      <c r="AZ275" s="35"/>
    </row>
    <row r="276" spans="3:52" x14ac:dyDescent="0.25">
      <c r="C276" s="43" t="str">
        <f ca="1"/>
        <v xml:space="preserve">0a 00 00 00 00 00 00 00 00 00 00 00 00 00 00 00 </v>
      </c>
      <c r="D276" s="51"/>
      <c r="E276" s="51"/>
      <c r="F276" s="51"/>
      <c r="G276" s="51"/>
      <c r="H276" s="51"/>
      <c r="I276" s="51"/>
      <c r="J276" s="51"/>
      <c r="K276" s="51"/>
      <c r="L276" s="51"/>
      <c r="M276" s="51"/>
      <c r="N276" s="55"/>
      <c r="O276" s="55"/>
      <c r="P276" s="55"/>
      <c r="Q276" s="55"/>
      <c r="R276" s="55"/>
      <c r="S276" s="55"/>
      <c r="T276" s="55"/>
      <c r="U276" s="55"/>
      <c r="V276" s="55"/>
      <c r="W276" s="55"/>
      <c r="X276" s="55"/>
      <c r="Y276" s="55"/>
      <c r="Z276" s="55"/>
      <c r="AA276" s="55"/>
      <c r="AB276" s="55"/>
      <c r="AC276" s="56"/>
      <c r="AK276" s="62">
        <f ca="1">_xlfn.BITXOR(AK277,AK278)</f>
        <v>0</v>
      </c>
      <c r="AL276" s="61" t="s">
        <v>103</v>
      </c>
      <c r="AM276" s="62"/>
      <c r="AN276" s="62"/>
      <c r="AO276" s="62"/>
      <c r="AP276" s="61" t="s">
        <v>104</v>
      </c>
      <c r="AQ276" s="62"/>
      <c r="AR276" s="62"/>
      <c r="AS276" s="62" t="str">
        <f ca="1">DEC2HEX(AK276)</f>
        <v>0</v>
      </c>
      <c r="AV276" s="63">
        <f ca="1">_xlfn.BITXOR(AV277,AV278)</f>
        <v>0</v>
      </c>
      <c r="AW276" s="63"/>
      <c r="AX276" s="63"/>
      <c r="AZ276" s="35"/>
    </row>
    <row r="277" spans="3:52" x14ac:dyDescent="0.25">
      <c r="C277" s="43" t="str">
        <f ca="1"/>
        <v xml:space="preserve">00 00 00 00 00 00 00 00 00 00 00 00 00 00 00 00 </v>
      </c>
      <c r="D277" s="51"/>
      <c r="E277" s="51"/>
      <c r="F277" s="51"/>
      <c r="G277" s="51"/>
      <c r="H277" s="51"/>
      <c r="I277" s="51"/>
      <c r="J277" s="64" t="s">
        <v>107</v>
      </c>
      <c r="K277" s="64">
        <f ca="1">HEX2DEC(CONCATENATE(AB281,AA281,Z281))</f>
        <v>250</v>
      </c>
      <c r="L277" s="64" t="s">
        <v>108</v>
      </c>
      <c r="M277" s="51"/>
      <c r="N277" s="55"/>
      <c r="O277" s="55"/>
      <c r="P277" s="55"/>
      <c r="Q277" s="55"/>
      <c r="R277" s="55"/>
      <c r="S277" s="55"/>
      <c r="T277" s="55"/>
      <c r="U277" s="55"/>
      <c r="V277" s="55"/>
      <c r="W277" s="55"/>
      <c r="X277" s="55"/>
      <c r="Y277" s="55"/>
      <c r="Z277" s="55"/>
      <c r="AA277" s="55"/>
      <c r="AB277" s="55"/>
      <c r="AC277" s="56"/>
      <c r="AK277" s="62">
        <f ca="1">_xlfn.BITXOR(AK290,I$28)</f>
        <v>252248040</v>
      </c>
      <c r="AL277" s="61" t="s">
        <v>110</v>
      </c>
      <c r="AM277" s="62"/>
      <c r="AN277" s="62"/>
      <c r="AO277" s="62"/>
      <c r="AP277" s="61" t="s">
        <v>104</v>
      </c>
      <c r="AQ277" s="62"/>
      <c r="AR277" s="62"/>
      <c r="AS277" s="62" t="str">
        <f ca="1">DEC2HEX(AK277)</f>
        <v>F08FFE8</v>
      </c>
      <c r="AV277" s="63">
        <f ca="1">_xlfn.BITXOR(AV290,AV$28)</f>
        <v>252248040</v>
      </c>
      <c r="AW277" s="63"/>
      <c r="AX277" s="63"/>
      <c r="AZ277" s="35"/>
    </row>
    <row r="278" spans="3:52" x14ac:dyDescent="0.25">
      <c r="C278" s="43" t="str">
        <f ca="1"/>
        <v xml:space="preserve">00 00 80 3f 00 00 00 00 01 00 00 00 38 27 67 25 </v>
      </c>
      <c r="D278" s="51"/>
      <c r="E278" s="51"/>
      <c r="F278" s="51"/>
      <c r="G278" s="51"/>
      <c r="H278" s="51"/>
      <c r="I278" s="51"/>
      <c r="J278" s="64" t="s">
        <v>113</v>
      </c>
      <c r="K278" s="64">
        <f ca="1">HEX2DEC(CONCATENATE(P282,O282,N282))</f>
        <v>165</v>
      </c>
      <c r="L278" s="64" t="s">
        <v>108</v>
      </c>
      <c r="M278" s="51"/>
      <c r="N278" s="55"/>
      <c r="O278" s="55"/>
      <c r="P278" s="55"/>
      <c r="Q278" s="55"/>
      <c r="R278" s="55"/>
      <c r="S278" s="55"/>
      <c r="T278" s="55"/>
      <c r="U278" s="55"/>
      <c r="V278" s="55"/>
      <c r="W278" s="55"/>
      <c r="X278" s="55"/>
      <c r="Y278" s="55"/>
      <c r="Z278" s="55"/>
      <c r="AA278" s="55"/>
      <c r="AB278" s="55"/>
      <c r="AC278" s="56"/>
      <c r="AK278" s="62">
        <f ca="1">AK284+AK279</f>
        <v>252248040</v>
      </c>
      <c r="AL278" s="61" t="s">
        <v>115</v>
      </c>
      <c r="AM278" s="62"/>
      <c r="AN278" s="62"/>
      <c r="AO278" s="62"/>
      <c r="AP278" s="62"/>
      <c r="AQ278" s="62"/>
      <c r="AR278" s="62"/>
      <c r="AS278" s="62" t="s">
        <v>116</v>
      </c>
      <c r="AV278" s="63">
        <f ca="1">AK278</f>
        <v>252248040</v>
      </c>
      <c r="AW278" s="63"/>
      <c r="AX278" s="63"/>
      <c r="AZ278" s="35"/>
    </row>
    <row r="279" spans="3:52" x14ac:dyDescent="0.25">
      <c r="C279" s="43" t="str">
        <f ca="1"/>
        <v xml:space="preserve">44 27 67 25 44 27 67 25 00 00 00 00 00 00 00 00 </v>
      </c>
      <c r="D279" s="51"/>
      <c r="E279" s="51"/>
      <c r="F279" s="51"/>
      <c r="G279" s="51"/>
      <c r="H279" s="51"/>
      <c r="I279" s="51"/>
      <c r="J279" s="64" t="s">
        <v>119</v>
      </c>
      <c r="K279" s="64">
        <f ca="1">HEX2DEC(CONCATENATE(T282,S282,R282))</f>
        <v>85</v>
      </c>
      <c r="L279" s="64" t="s">
        <v>108</v>
      </c>
      <c r="M279" s="51"/>
      <c r="N279" s="55"/>
      <c r="O279" s="55"/>
      <c r="P279" s="55"/>
      <c r="Q279" s="55"/>
      <c r="R279" s="55"/>
      <c r="S279" s="55"/>
      <c r="T279" s="55"/>
      <c r="U279" s="55"/>
      <c r="V279" s="55"/>
      <c r="W279" s="55"/>
      <c r="X279" s="55"/>
      <c r="Y279" s="55"/>
      <c r="Z279" s="55"/>
      <c r="AA279" s="55"/>
      <c r="AB279" s="55"/>
      <c r="AC279" s="56"/>
      <c r="AK279" s="62">
        <f ca="1">AK286+AK280</f>
        <v>3960</v>
      </c>
      <c r="AL279" s="61" t="s">
        <v>121</v>
      </c>
      <c r="AV279" s="65"/>
      <c r="AW279" s="49"/>
      <c r="AX279" s="49"/>
      <c r="AZ279" s="35"/>
    </row>
    <row r="280" spans="3:52" x14ac:dyDescent="0.25">
      <c r="C280" s="43" t="str">
        <f ca="1"/>
        <v xml:space="preserve">90 8e 21 1a 00 00 00 00 00 00 00 00 01 01 00 00 </v>
      </c>
      <c r="D280" s="51"/>
      <c r="E280" s="51"/>
      <c r="F280" s="51"/>
      <c r="G280" s="51"/>
      <c r="H280" s="51"/>
      <c r="I280" s="51"/>
      <c r="J280" s="55"/>
      <c r="K280" s="55"/>
      <c r="L280" s="55"/>
      <c r="M280" s="51"/>
      <c r="N280" s="55"/>
      <c r="O280" s="55"/>
      <c r="P280" s="55"/>
      <c r="Q280" s="55"/>
      <c r="R280" s="55"/>
      <c r="S280" s="55"/>
      <c r="T280" s="55"/>
      <c r="U280" s="55"/>
      <c r="V280" s="55"/>
      <c r="W280" s="55"/>
      <c r="X280" s="55"/>
      <c r="Y280" s="55"/>
      <c r="Z280" s="55"/>
      <c r="AA280" s="55"/>
      <c r="AB280" s="55"/>
      <c r="AC280" s="56"/>
      <c r="AK280" s="62">
        <f>18*16</f>
        <v>288</v>
      </c>
      <c r="AL280" s="61" t="s">
        <v>126</v>
      </c>
      <c r="AV280" s="65"/>
      <c r="AW280" s="49"/>
      <c r="AX280" s="49"/>
      <c r="AZ280" s="35"/>
    </row>
    <row r="281" spans="3:52" x14ac:dyDescent="0.25">
      <c r="C281" s="43" t="str">
        <f ca="1"/>
        <v xml:space="preserve">d0 a7 a2 0d c1 0b 00 00 0a 00 00 00 fa 00 00 00 </v>
      </c>
      <c r="D281" s="51"/>
      <c r="E281" s="51"/>
      <c r="F281" s="51"/>
      <c r="G281" s="51"/>
      <c r="H281" s="51"/>
      <c r="I281" s="51"/>
      <c r="J281" s="51"/>
      <c r="K281" s="51"/>
      <c r="L281" s="51"/>
      <c r="M281" s="51"/>
      <c r="N281" s="55"/>
      <c r="O281" s="55"/>
      <c r="P281" s="55"/>
      <c r="Q281" s="55"/>
      <c r="R281" s="55"/>
      <c r="S281" s="55"/>
      <c r="T281" s="55"/>
      <c r="U281" s="55"/>
      <c r="V281" s="55">
        <f ca="1">_xlfn.NUMBERVALUE(HEX2DEC(MID($C281,V$27,2)))</f>
        <v>10</v>
      </c>
      <c r="W281" s="55"/>
      <c r="X281" s="55"/>
      <c r="Y281" s="55"/>
      <c r="Z281" s="55" t="str">
        <f t="shared" ref="Z281:AB282" ca="1" si="51">MID($C281,Z$27,2)</f>
        <v>fa</v>
      </c>
      <c r="AA281" s="55" t="str">
        <f t="shared" ca="1" si="51"/>
        <v>00</v>
      </c>
      <c r="AB281" s="55" t="str">
        <f t="shared" ca="1" si="51"/>
        <v>00</v>
      </c>
      <c r="AC281" s="56"/>
      <c r="AK281" t="s">
        <v>131</v>
      </c>
      <c r="AZ281" s="35"/>
    </row>
    <row r="282" spans="3:52" x14ac:dyDescent="0.25">
      <c r="C282" s="43" t="str">
        <f ca="1"/>
        <v xml:space="preserve">a5 00 00 00 55 00 00 00 00 00 00 00 ae 31 9e 2c </v>
      </c>
      <c r="D282" s="51"/>
      <c r="E282" s="51"/>
      <c r="F282" s="51"/>
      <c r="G282" s="51"/>
      <c r="H282" s="51"/>
      <c r="I282" s="51"/>
      <c r="J282" s="51" t="s">
        <v>134</v>
      </c>
      <c r="K282" s="51">
        <f ca="1">IF(AK282=0,0,AK293)</f>
        <v>500</v>
      </c>
      <c r="L282" s="68" t="str">
        <f ca="1">VLOOKUP(V282,$AD$72:$AE$97,2)</f>
        <v>Credit</v>
      </c>
      <c r="M282" s="66"/>
      <c r="N282" s="55" t="str">
        <f ca="1">MID($C282,N$27,2)</f>
        <v>a5</v>
      </c>
      <c r="O282" s="55" t="str">
        <f ca="1">MID($C282,O$27,2)</f>
        <v>00</v>
      </c>
      <c r="P282" s="55" t="str">
        <f ca="1">MID($C282,P$27,2)</f>
        <v>00</v>
      </c>
      <c r="Q282" s="55"/>
      <c r="R282" s="55" t="str">
        <f t="shared" ref="R282:T283" ca="1" si="52">MID($C282,R$27,2)</f>
        <v>55</v>
      </c>
      <c r="S282" s="55" t="str">
        <f t="shared" ca="1" si="52"/>
        <v>00</v>
      </c>
      <c r="T282" s="55" t="str">
        <f t="shared" ca="1" si="52"/>
        <v>00</v>
      </c>
      <c r="U282" s="55"/>
      <c r="V282" s="55">
        <f ca="1">_xlfn.NUMBERVALUE(HEX2DEC(MID($C282,V$27,2)))</f>
        <v>0</v>
      </c>
      <c r="W282" s="55"/>
      <c r="X282" s="55"/>
      <c r="Y282" s="55"/>
      <c r="Z282" s="55" t="str">
        <f t="shared" ca="1" si="51"/>
        <v>ae</v>
      </c>
      <c r="AA282" s="55" t="str">
        <f t="shared" ca="1" si="51"/>
        <v>31</v>
      </c>
      <c r="AB282" s="55" t="str">
        <f t="shared" ca="1" si="51"/>
        <v>9e</v>
      </c>
      <c r="AC282" s="56" t="str">
        <f ca="1">MID($C282,AC$27,2)</f>
        <v>2c</v>
      </c>
      <c r="AK282">
        <f ca="1">HEX2DEC(CONCATENATE(AC282,AB282,AA282,Z282))</f>
        <v>748564910</v>
      </c>
      <c r="AL282" t="str">
        <f ca="1">DEC2HEX(AK282)</f>
        <v>2C9E31AE</v>
      </c>
      <c r="AO282" s="8" t="s">
        <v>137</v>
      </c>
      <c r="AS282" t="s">
        <v>138</v>
      </c>
      <c r="AZ282" s="35"/>
    </row>
    <row r="283" spans="3:52" x14ac:dyDescent="0.25">
      <c r="C283" s="43" t="str">
        <f ca="1"/>
        <v xml:space="preserve">00 00 00 00 e8 e2 91 51 00 00 00 00 04 00 00 00 </v>
      </c>
      <c r="D283" s="51"/>
      <c r="E283" s="51"/>
      <c r="F283" s="51"/>
      <c r="G283" s="51"/>
      <c r="H283" s="51"/>
      <c r="I283" s="51"/>
      <c r="J283" s="69" t="s">
        <v>141</v>
      </c>
      <c r="K283" s="68" t="str">
        <f ca="1">VLOOKUP(Z283,$AD$99:$AE$103,2)</f>
        <v>N/A</v>
      </c>
      <c r="L283" s="73"/>
      <c r="M283" s="51"/>
      <c r="N283" s="55"/>
      <c r="O283" s="55"/>
      <c r="P283" s="55"/>
      <c r="Q283" s="55"/>
      <c r="R283" s="55" t="str">
        <f t="shared" ca="1" si="52"/>
        <v>e8</v>
      </c>
      <c r="S283" s="55" t="str">
        <f t="shared" ca="1" si="52"/>
        <v>e2</v>
      </c>
      <c r="T283" s="55" t="str">
        <f t="shared" ca="1" si="52"/>
        <v>91</v>
      </c>
      <c r="U283" s="55" t="str">
        <f ca="1">MID($C283,U$27,2)</f>
        <v>51</v>
      </c>
      <c r="V283" s="55"/>
      <c r="W283" s="55"/>
      <c r="X283" s="55"/>
      <c r="Y283" s="55"/>
      <c r="Z283" s="55">
        <f ca="1">_xlfn.NUMBERVALUE(HEX2DEC(MID($C283,Z$27,2)))</f>
        <v>4</v>
      </c>
      <c r="AA283" s="55"/>
      <c r="AB283" s="55"/>
      <c r="AC283" s="56"/>
      <c r="AV283" s="72">
        <f ca="1">HEX2DEC(CONCATENATE(U283,T283,S283,R283))</f>
        <v>1368515304</v>
      </c>
      <c r="AW283" s="49"/>
      <c r="AX283" s="49"/>
      <c r="AZ283" s="35"/>
    </row>
    <row r="284" spans="3:52" x14ac:dyDescent="0.25">
      <c r="C284" s="43" t="str">
        <f ca="1"/>
        <v xml:space="preserve">ff ff ff ff 00 00 00 00 00 00 00 00 00 00 00 00 </v>
      </c>
      <c r="D284" s="51"/>
      <c r="E284" s="51"/>
      <c r="F284" s="51"/>
      <c r="G284" s="51"/>
      <c r="H284" s="51"/>
      <c r="I284" s="51"/>
      <c r="J284" s="51"/>
      <c r="K284" s="51"/>
      <c r="L284" s="73"/>
      <c r="M284" s="51"/>
      <c r="N284" s="55"/>
      <c r="O284" s="55"/>
      <c r="P284" s="55"/>
      <c r="Q284" s="55"/>
      <c r="R284" s="55"/>
      <c r="S284" s="55"/>
      <c r="T284" s="55"/>
      <c r="U284" s="55"/>
      <c r="V284" s="55"/>
      <c r="W284" s="55"/>
      <c r="X284" s="55"/>
      <c r="Y284" s="55"/>
      <c r="Z284" s="55"/>
      <c r="AA284" s="55"/>
      <c r="AB284" s="55"/>
      <c r="AC284" s="56"/>
      <c r="AK284">
        <f ca="1">AK$3</f>
        <v>252244080</v>
      </c>
      <c r="AL284" s="8" t="s">
        <v>146</v>
      </c>
      <c r="AZ284" s="35"/>
    </row>
    <row r="285" spans="3:52" x14ac:dyDescent="0.25">
      <c r="C285" s="43" t="str">
        <f ca="1"/>
        <v xml:space="preserve">00 00 00 00 00 00 00 00 00 00 00 00 00 00 00 00 </v>
      </c>
      <c r="D285" s="51"/>
      <c r="E285" s="51"/>
      <c r="F285" s="51"/>
      <c r="G285" s="51"/>
      <c r="H285" s="51"/>
      <c r="I285" s="51"/>
      <c r="J285" s="51"/>
      <c r="K285" s="51"/>
      <c r="L285" s="51"/>
      <c r="M285" s="51"/>
      <c r="N285" s="55"/>
      <c r="O285" s="55"/>
      <c r="P285" s="55"/>
      <c r="Q285" s="55"/>
      <c r="R285" s="55"/>
      <c r="S285" s="55"/>
      <c r="T285" s="55"/>
      <c r="U285" s="55"/>
      <c r="V285" s="55"/>
      <c r="W285" s="55"/>
      <c r="X285" s="55"/>
      <c r="Y285" s="55"/>
      <c r="Z285" s="55"/>
      <c r="AA285" s="55"/>
      <c r="AB285" s="55"/>
      <c r="AC285" s="56"/>
      <c r="AK285">
        <f>25.5*16</f>
        <v>408</v>
      </c>
      <c r="AL285" s="8" t="s">
        <v>151</v>
      </c>
      <c r="AZ285" s="35"/>
    </row>
    <row r="286" spans="3:52" x14ac:dyDescent="0.25">
      <c r="C286" s="43" t="str">
        <f ca="1"/>
        <v xml:space="preserve">00 00 00 00 00 00 00 00 00 00 00 00 00 00 00 00 </v>
      </c>
      <c r="D286" s="51"/>
      <c r="E286" s="51"/>
      <c r="F286" s="51"/>
      <c r="G286" s="51"/>
      <c r="H286" s="51"/>
      <c r="I286" s="51"/>
      <c r="J286" s="51"/>
      <c r="K286" s="51"/>
      <c r="L286" s="51"/>
      <c r="M286" s="51"/>
      <c r="N286" s="55"/>
      <c r="O286" s="55"/>
      <c r="P286" s="55"/>
      <c r="Q286" s="55"/>
      <c r="R286" s="55"/>
      <c r="S286" s="55"/>
      <c r="T286" s="55"/>
      <c r="U286" s="55"/>
      <c r="V286" s="55"/>
      <c r="W286" s="55"/>
      <c r="X286" s="55"/>
      <c r="Y286" s="55"/>
      <c r="Z286" s="55"/>
      <c r="AA286" s="55"/>
      <c r="AB286" s="55"/>
      <c r="AC286" s="56"/>
      <c r="AK286">
        <f ca="1">(V281-1)*AK285</f>
        <v>3672</v>
      </c>
      <c r="AL286" s="8" t="s">
        <v>155</v>
      </c>
      <c r="AZ286" s="35"/>
    </row>
    <row r="287" spans="3:52" x14ac:dyDescent="0.25">
      <c r="C287" s="43" t="str">
        <f ca="1"/>
        <v xml:space="preserve">00 00 00 00 bd 02 e7 ae 00 00 00 00 ff ff ff ff </v>
      </c>
      <c r="D287" s="51"/>
      <c r="E287" s="51"/>
      <c r="F287" s="51"/>
      <c r="G287" s="51"/>
      <c r="H287" s="51"/>
      <c r="I287" s="51"/>
      <c r="J287" s="69" t="s">
        <v>85</v>
      </c>
      <c r="K287" s="68" t="str">
        <f ca="1">VLOOKUP(Z287,$AD$105:$AE$110,2)</f>
        <v>N/A</v>
      </c>
      <c r="L287" s="51"/>
      <c r="M287" s="51"/>
      <c r="N287" s="55"/>
      <c r="O287" s="55"/>
      <c r="P287" s="55"/>
      <c r="Q287" s="55"/>
      <c r="R287" s="55"/>
      <c r="S287" s="55"/>
      <c r="T287" s="55"/>
      <c r="U287" s="55"/>
      <c r="V287" s="55"/>
      <c r="W287" s="55"/>
      <c r="X287" s="55"/>
      <c r="Y287" s="55"/>
      <c r="Z287" s="55">
        <f ca="1">_xlfn.NUMBERVALUE(HEX2DEC(MID($C287,Z$27,2)))</f>
        <v>255</v>
      </c>
      <c r="AA287" s="55"/>
      <c r="AB287" s="55"/>
      <c r="AC287" s="56"/>
      <c r="AK287">
        <f>10*16+12</f>
        <v>172</v>
      </c>
      <c r="AL287" s="8" t="s">
        <v>159</v>
      </c>
      <c r="AZ287" s="35"/>
    </row>
    <row r="288" spans="3:52" x14ac:dyDescent="0.25">
      <c r="C288" s="43" t="str">
        <f ca="1"/>
        <v xml:space="preserve">ff ff ff ff 04 00 00 00 00 00 00 00 ff ff ff ff </v>
      </c>
      <c r="D288" s="51"/>
      <c r="E288" s="51"/>
      <c r="F288" s="51"/>
      <c r="G288" s="51"/>
      <c r="H288" s="51"/>
      <c r="I288" s="51"/>
      <c r="J288" s="51" t="s">
        <v>162</v>
      </c>
      <c r="K288" s="68" t="str">
        <f ca="1">VLOOKUP(M288,$AD$113:$AE$135,2,FALSE)</f>
        <v>N/A</v>
      </c>
      <c r="M288" s="54">
        <f ca="1">HEX2DEC(CONCATENATE(X288,W288,V288))</f>
        <v>0</v>
      </c>
      <c r="N288" s="55"/>
      <c r="O288" s="55"/>
      <c r="P288" s="55"/>
      <c r="Q288" s="55"/>
      <c r="R288" s="55"/>
      <c r="S288" s="55"/>
      <c r="T288" s="55"/>
      <c r="U288" s="55"/>
      <c r="V288" s="55" t="str">
        <f ca="1">MID($C288,V$27,2)</f>
        <v>00</v>
      </c>
      <c r="W288" s="55" t="str">
        <f ca="1">MID($C288,W$27,2)</f>
        <v>00</v>
      </c>
      <c r="X288" s="55" t="str">
        <f ca="1">MID($C288,X$27,2)</f>
        <v>00</v>
      </c>
      <c r="Y288" s="55"/>
      <c r="Z288" s="55"/>
      <c r="AA288" s="55"/>
      <c r="AB288" s="55"/>
      <c r="AC288" s="56"/>
      <c r="AK288">
        <f ca="1">AK286+AK287</f>
        <v>3844</v>
      </c>
      <c r="AL288" s="8" t="s">
        <v>164</v>
      </c>
      <c r="AZ288" s="35"/>
    </row>
    <row r="289" spans="2:76" x14ac:dyDescent="0.25">
      <c r="C289" s="43" t="str">
        <f ca="1"/>
        <v xml:space="preserve">00 00 00 00 00 00 00 00 00 00 00 00 19 00 00 00 </v>
      </c>
      <c r="D289" s="51"/>
      <c r="E289" s="51"/>
      <c r="F289" s="51"/>
      <c r="G289" s="51"/>
      <c r="H289" s="51"/>
      <c r="I289" s="51"/>
      <c r="J289" s="51" t="s">
        <v>167</v>
      </c>
      <c r="K289" s="51">
        <f ca="1">IF(AK290=0,0,AK275)</f>
        <v>0</v>
      </c>
      <c r="L289" s="68" t="str">
        <f ca="1">VLOOKUP(Z289,$AD$72:$AE$97,2)</f>
        <v>N/A</v>
      </c>
      <c r="M289" s="51"/>
      <c r="N289" s="51"/>
      <c r="O289" s="51"/>
      <c r="P289" s="51"/>
      <c r="Q289" s="51"/>
      <c r="R289" s="51"/>
      <c r="S289" s="51"/>
      <c r="T289" s="51"/>
      <c r="U289" s="51"/>
      <c r="V289" s="51"/>
      <c r="W289" s="51"/>
      <c r="X289" s="51"/>
      <c r="Y289" s="51"/>
      <c r="Z289" s="55">
        <f ca="1">_xlfn.NUMBERVALUE(HEX2DEC(MID($C289,Z$27,2)))</f>
        <v>25</v>
      </c>
      <c r="AA289" s="51"/>
      <c r="AB289" s="51"/>
      <c r="AC289" s="76"/>
      <c r="AK289">
        <f ca="1">AK284+AK288</f>
        <v>252247924</v>
      </c>
      <c r="AL289" s="8" t="s">
        <v>115</v>
      </c>
      <c r="AS289" t="s">
        <v>116</v>
      </c>
      <c r="AT289" t="str">
        <f ca="1">DEC2HEX(AK289)</f>
        <v>F08FF74</v>
      </c>
      <c r="AZ289" s="35"/>
    </row>
    <row r="290" spans="2:76" x14ac:dyDescent="0.25">
      <c r="C290" s="43" t="str">
        <f ca="1"/>
        <v xml:space="preserve">32 91 91 2c 00 00 00 00 74 e2 91 2c 00 00 00 00 </v>
      </c>
      <c r="D290" s="51"/>
      <c r="E290" s="51"/>
      <c r="F290" s="51"/>
      <c r="G290" s="51"/>
      <c r="H290" s="51"/>
      <c r="I290" s="51"/>
      <c r="J290" s="51"/>
      <c r="K290" s="51"/>
      <c r="L290" s="51"/>
      <c r="M290" s="51"/>
      <c r="N290" s="55" t="str">
        <f ca="1">MID($C290,N$27,2)</f>
        <v>32</v>
      </c>
      <c r="O290" s="55" t="str">
        <f ca="1">MID($C290,O$27,2)</f>
        <v>91</v>
      </c>
      <c r="P290" s="55" t="str">
        <f ca="1">MID($C290,P$27,2)</f>
        <v>91</v>
      </c>
      <c r="Q290" s="55" t="str">
        <f ca="1">MID($C290,Q$27,2)</f>
        <v>2c</v>
      </c>
      <c r="R290" s="51"/>
      <c r="S290" s="51"/>
      <c r="T290" s="51"/>
      <c r="U290" s="51"/>
      <c r="V290" s="55" t="str">
        <f ca="1">MID($C290,V$27,2)</f>
        <v>74</v>
      </c>
      <c r="W290" s="55" t="str">
        <f ca="1">MID($C290,W$27,2)</f>
        <v>e2</v>
      </c>
      <c r="X290" s="55" t="str">
        <f ca="1">MID($C290,X$27,2)</f>
        <v>91</v>
      </c>
      <c r="Y290" s="55" t="str">
        <f ca="1">MID($C290,Y$27,2)</f>
        <v>2c</v>
      </c>
      <c r="Z290" s="51"/>
      <c r="AA290" s="51"/>
      <c r="AB290" s="51"/>
      <c r="AC290" s="76"/>
      <c r="AK290" s="62">
        <f ca="1">HEX2DEC(CONCATENATE(Q290,P290,O290,N290))</f>
        <v>747737394</v>
      </c>
      <c r="AL290" s="61" t="s">
        <v>173</v>
      </c>
      <c r="AV290" s="63">
        <f ca="1">HEX2DEC(CONCATENATE(Y290,X290,W290,V290))</f>
        <v>747758196</v>
      </c>
      <c r="AW290" s="63"/>
      <c r="AX290" s="63"/>
      <c r="AZ290" s="35"/>
    </row>
    <row r="291" spans="2:76" x14ac:dyDescent="0.25">
      <c r="C291" s="43" t="str">
        <f ca="1"/>
        <v xml:space="preserve">04 00 00 00 ff ff ff ff 00 00 00 00 00 00 00 00 </v>
      </c>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76"/>
      <c r="AK291">
        <f ca="1">_xlfn.BITXOR(AK282,I$28)</f>
        <v>252141428</v>
      </c>
      <c r="AL291" s="8" t="s">
        <v>110</v>
      </c>
      <c r="AP291" s="8" t="s">
        <v>104</v>
      </c>
      <c r="AS291" t="str">
        <f ca="1">DEC2HEX(AK291)</f>
        <v>F075F74</v>
      </c>
      <c r="AV291" s="72">
        <f ca="1">_xlfn.BITXOR(AV283,AV$28)</f>
        <v>1913192308</v>
      </c>
      <c r="AW291" s="49"/>
      <c r="AX291" s="49"/>
      <c r="AZ291" s="35"/>
    </row>
    <row r="292" spans="2:76" x14ac:dyDescent="0.25">
      <c r="C292" s="43" t="str">
        <f ca="1"/>
        <v xml:space="preserve">00 00 00 00 00 00 00 00 00 00 00 00 00 00 00 00 </v>
      </c>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76"/>
      <c r="AK292">
        <f ca="1">_xlfn.BITXOR(AK291,AK289)</f>
        <v>1024000</v>
      </c>
      <c r="AL292" s="8" t="s">
        <v>103</v>
      </c>
      <c r="AP292" s="8" t="s">
        <v>104</v>
      </c>
      <c r="AS292" t="str">
        <f ca="1">DEC2HEX(AK292)</f>
        <v>FA000</v>
      </c>
      <c r="AV292" s="72">
        <f ca="1">_xlfn.BITXOR(AV291,AK289)</f>
        <v>2097152000</v>
      </c>
      <c r="AW292" s="49"/>
      <c r="AX292" s="49"/>
      <c r="AZ292" s="35"/>
    </row>
    <row r="293" spans="2:76" x14ac:dyDescent="0.25">
      <c r="C293" s="43" t="str">
        <f ca="1"/>
        <v xml:space="preserve">00 00 00 00 00 00 00 00 00 00 00 00 00 00 00 00 </v>
      </c>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76"/>
      <c r="AK293" s="77">
        <f ca="1">_xlfn.BITRSHIFT(AK292,HEX2DEC("B"))</f>
        <v>500</v>
      </c>
      <c r="AL293" s="8" t="s">
        <v>99</v>
      </c>
      <c r="AS293" t="str">
        <f ca="1">DEC2HEX(AK293)</f>
        <v>1F4</v>
      </c>
      <c r="AV293" s="72">
        <f ca="1">_xlfn.BITRSHIFT(AV292,HEX2DEC("16"))</f>
        <v>500</v>
      </c>
      <c r="AW293" s="49"/>
      <c r="AX293" s="49"/>
      <c r="AZ293" s="35"/>
    </row>
    <row r="294" spans="2:76" x14ac:dyDescent="0.25">
      <c r="C294" s="43" t="str">
        <f ca="1"/>
        <v xml:space="preserve">00 00 00 00 00 00 00 00 31 fd e6 ae 00 00 00 00 </v>
      </c>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76"/>
      <c r="AZ294" s="35"/>
    </row>
    <row r="295" spans="2:76" x14ac:dyDescent="0.25">
      <c r="C295" s="43" t="str">
        <f ca="1"/>
        <v xml:space="preserve">ff ff ff ff ff ff ff ff 04 00 00 00 00 00 00 00 </v>
      </c>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76"/>
      <c r="AZ295" s="35"/>
    </row>
    <row r="296" spans="2:76" x14ac:dyDescent="0.25">
      <c r="C296" s="43" t="str">
        <f ca="1"/>
        <v xml:space="preserve">ff ff ff ff 00 00 00 00 00 00 00 00 00 00 00 00 </v>
      </c>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76"/>
      <c r="AK296" s="80">
        <f ca="1">IF(Z289=25,_xlfn.BITXOR(AK290,AK278),-1)</f>
        <v>597257946</v>
      </c>
      <c r="AL296" s="81" t="s">
        <v>194</v>
      </c>
      <c r="AZ296" s="35"/>
    </row>
    <row r="297" spans="2:76" ht="15.75" thickBot="1" x14ac:dyDescent="0.3">
      <c r="C297" s="44" t="str">
        <f ca="1"/>
        <v xml:space="preserve">00 40 31 44 01 00 00 00         </v>
      </c>
      <c r="D297" s="84"/>
      <c r="E297" s="84"/>
      <c r="F297" s="84"/>
      <c r="G297" s="84"/>
      <c r="H297" s="84"/>
      <c r="I297" s="84"/>
      <c r="J297" s="85" t="str">
        <f ca="1">IF(_xlfn.NUMBERVALUE(R297)=0,"Free Trial", "")</f>
        <v/>
      </c>
      <c r="K297" s="84"/>
      <c r="L297" s="86" t="s">
        <v>197</v>
      </c>
      <c r="M297" s="84">
        <f ca="1">IF(Q297="00",0,SIGN(55.5-CODE(LEFT(Q297,1)))*2^(MOD(CODE(LEFT(Q297,1))-IF(CODE(LEFT(Q297,1))&gt;57,55,48),8)*32+(CODE(RIGHT(Q297,1))-IF(CODE(RIGHT(Q297,1))&gt;57,55,48))*2+(CODE(LEFT(P297,1))&gt;55)-127)*(1+(CODE(RIGHT(N297,1))-IF(CODE(RIGHT(N297,1))&gt;57,55,48)+(CODE(LEFT(N297,1))-IF(CODE(LEFT(N297,1))&gt;57,55,48))*16+(CODE(RIGHT(O297,1))-IF(CODE(RIGHT(O297,1))&gt;57,55,48))*256+(CODE(LEFT(O297,1))-IF(CODE(LEFT(O297,1))&gt;57,55,48))*4096+(CODE(RIGHT(P297,1))-IF(CODE(RIGHT(P297,1))&gt;57,55,48))*65536+MOD(CODE(LEFT(P297,1))-IF(CODE(LEFT(P297,1))&gt;57,55,48),8)*1048576)/8388608))</f>
        <v>709</v>
      </c>
      <c r="N297" s="87" t="str">
        <f ca="1">UPPER(MID($C297,N$27,2))</f>
        <v>00</v>
      </c>
      <c r="O297" s="87" t="str">
        <f ca="1">UPPER(MID($C297,O$27,2))</f>
        <v>40</v>
      </c>
      <c r="P297" s="87" t="str">
        <f ca="1">UPPER(MID($C297,P$27,2))</f>
        <v>31</v>
      </c>
      <c r="Q297" s="87" t="str">
        <f ca="1">UPPER(MID($C297,Q$27,2))</f>
        <v>44</v>
      </c>
      <c r="R297" s="87" t="str">
        <f ca="1">MID($C297,R$27,2)</f>
        <v>01</v>
      </c>
      <c r="S297" s="84"/>
      <c r="T297" s="84"/>
      <c r="U297" s="84"/>
      <c r="V297" s="84"/>
      <c r="W297" s="84"/>
      <c r="X297" s="84"/>
      <c r="Y297" s="84"/>
      <c r="Z297" s="84"/>
      <c r="AA297" s="84"/>
      <c r="AB297" s="84"/>
      <c r="AC297" s="88"/>
      <c r="AK297" s="80"/>
      <c r="AL297" s="89" t="s">
        <v>199</v>
      </c>
      <c r="AZ297" s="35"/>
    </row>
    <row r="298" spans="2:76" ht="15.75" thickBot="1" x14ac:dyDescent="0.3">
      <c r="C298" s="98"/>
      <c r="N298" s="37"/>
      <c r="O298" s="37"/>
      <c r="P298" s="37"/>
      <c r="Q298" s="37"/>
      <c r="R298" s="37"/>
      <c r="S298" s="37"/>
      <c r="T298" s="37"/>
      <c r="U298" s="37"/>
      <c r="V298" s="37"/>
      <c r="W298" s="37"/>
      <c r="X298" s="37"/>
      <c r="Y298" s="37"/>
      <c r="Z298" s="37"/>
      <c r="AA298" s="37"/>
      <c r="AB298" s="37"/>
      <c r="AC298" s="37"/>
      <c r="AZ298" s="35"/>
    </row>
    <row r="299" spans="2:76" x14ac:dyDescent="0.25">
      <c r="B299" s="41">
        <f>B272+1</f>
        <v>16</v>
      </c>
      <c r="C299" s="42" t="str">
        <f t="array" aca="1" ref="C299:C324" ca="1">TRANSPOSE(INDIRECT(CONCATENATE("AD$",B299,":BC$",B299)))</f>
        <v xml:space="preserve">a8 96 64 02 c3 0b 00 00 50 c6 cc 0f 90 c6 cc 0f </v>
      </c>
      <c r="D299" s="45"/>
      <c r="E299" s="45"/>
      <c r="F299" s="45"/>
      <c r="G299" s="45"/>
      <c r="H299" s="45"/>
      <c r="I299" s="45"/>
      <c r="J299" s="45"/>
      <c r="K299" s="45" t="str">
        <f ca="1">CONCATENATE("CHALLENGE ",V308)</f>
        <v>CHALLENGE 11</v>
      </c>
      <c r="L299" s="45"/>
      <c r="M299" s="46" t="str">
        <f ca="1">UPPER(VLOOKUP(AK301,TRACKS!$BS$2:$BT$59,2,FALSE))</f>
        <v>AZURE COAST</v>
      </c>
      <c r="N299" s="47"/>
      <c r="O299" s="47"/>
      <c r="P299" s="47"/>
      <c r="Q299" s="47"/>
      <c r="R299" s="47"/>
      <c r="S299" s="47"/>
      <c r="T299" s="47"/>
      <c r="U299" s="47"/>
      <c r="V299" s="47"/>
      <c r="W299" s="47"/>
      <c r="X299" s="47"/>
      <c r="Y299" s="47"/>
      <c r="Z299" s="47" t="str">
        <f ca="1">MID($C299,Z$27,2)</f>
        <v>90</v>
      </c>
      <c r="AA299" s="47" t="str">
        <f ca="1">MID($C299,AA$27,2)</f>
        <v>c6</v>
      </c>
      <c r="AB299" s="47" t="str">
        <f ca="1">MID($C299,AB$27,2)</f>
        <v>cc</v>
      </c>
      <c r="AC299" s="48" t="str">
        <f ca="1">MID($C299,AC$27,2)</f>
        <v>0f</v>
      </c>
      <c r="AK299" t="str">
        <f ca="1">CONCATENATE(AC299,AB299,AA299,Z299)</f>
        <v>0fccc690</v>
      </c>
    </row>
    <row r="300" spans="2:76" x14ac:dyDescent="0.25">
      <c r="C300" s="43" t="str">
        <f ca="1"/>
        <v xml:space="preserve">00 00 00 00 07 00 00 00 01 00 00 00 00 00 00 00 </v>
      </c>
      <c r="D300" s="51"/>
      <c r="E300" s="51"/>
      <c r="F300" s="51"/>
      <c r="G300" s="51"/>
      <c r="H300" s="51"/>
      <c r="I300" s="51"/>
      <c r="J300" s="52" t="str">
        <f ca="1">VLOOKUP(N300,$AD$30:$AE$40,2)</f>
        <v>CLASSIC</v>
      </c>
      <c r="K300" s="53"/>
      <c r="L300" s="54">
        <f ca="1">HEX2DEC(CONCATENATE(X300,W300,V300))</f>
        <v>1</v>
      </c>
      <c r="M300" s="51" t="s">
        <v>89</v>
      </c>
      <c r="N300" s="55">
        <f ca="1">IF(LEFT(C300,2)="0A",10,_xlfn.NUMBERVALUE(LEFT(C300,2)))</f>
        <v>0</v>
      </c>
      <c r="O300" s="55"/>
      <c r="P300" s="55"/>
      <c r="Q300" s="55"/>
      <c r="R300" s="55"/>
      <c r="S300" s="55"/>
      <c r="T300" s="55"/>
      <c r="U300" s="55"/>
      <c r="V300" s="55" t="str">
        <f ca="1">MID($C300,V$27,2)</f>
        <v>01</v>
      </c>
      <c r="W300" s="55" t="str">
        <f ca="1">MID($C300,W$27,2)</f>
        <v>00</v>
      </c>
      <c r="X300" s="55" t="str">
        <f ca="1">MID($C300,X$27,2)</f>
        <v>00</v>
      </c>
      <c r="Y300" s="55"/>
      <c r="Z300" s="55"/>
      <c r="AA300" s="55"/>
      <c r="AB300" s="55"/>
      <c r="AC300" s="56"/>
      <c r="AK300">
        <f ca="1">HEX2DEC(AK299)+HEX2DEC("20")</f>
        <v>265078448</v>
      </c>
    </row>
    <row r="301" spans="2:76" x14ac:dyDescent="0.25">
      <c r="C301" s="43" t="str">
        <f ca="1"/>
        <v xml:space="preserve">00 00 00 00 00 00 00 00 00 00 00 00 08 00 00 00 </v>
      </c>
      <c r="D301" s="51"/>
      <c r="E301" s="51"/>
      <c r="F301" s="51"/>
      <c r="G301" s="51"/>
      <c r="H301" s="51"/>
      <c r="I301" s="51"/>
      <c r="K301" s="51"/>
      <c r="L301" s="54">
        <f ca="1">Z301</f>
        <v>8</v>
      </c>
      <c r="M301" s="51" t="s">
        <v>93</v>
      </c>
      <c r="N301" s="55"/>
      <c r="O301" s="55"/>
      <c r="P301" s="55"/>
      <c r="Q301" s="55"/>
      <c r="R301" s="55"/>
      <c r="S301" s="55"/>
      <c r="T301" s="55"/>
      <c r="U301" s="55"/>
      <c r="V301" s="55"/>
      <c r="W301" s="55"/>
      <c r="X301" s="55"/>
      <c r="Y301" s="55"/>
      <c r="Z301" s="55">
        <f ca="1">_xlfn.NUMBERVALUE(MID($C301,Z$27,2))</f>
        <v>8</v>
      </c>
      <c r="AA301" s="55"/>
      <c r="AB301" s="55"/>
      <c r="AC301" s="56"/>
      <c r="AK301" t="str">
        <f ca="1">VLOOKUP(AK300,TRACKS!$BP$2:$BQ$715,AK$27,FALSE)</f>
        <v>EventDef_Mon</v>
      </c>
      <c r="AY301" s="58">
        <v>22</v>
      </c>
    </row>
    <row r="302" spans="2:76" x14ac:dyDescent="0.25">
      <c r="C302" s="43" t="str">
        <f ca="1"/>
        <v xml:space="preserve">00 00 00 01 00 00 00 00 00 c0 3d 44 00 c0 3d 44 </v>
      </c>
      <c r="D302" s="51"/>
      <c r="E302" s="51"/>
      <c r="F302" s="51"/>
      <c r="G302" s="51"/>
      <c r="H302" s="51"/>
      <c r="I302" s="51"/>
      <c r="J302" s="51" t="str">
        <f ca="1">IF(_xlfn.NUMBERVALUE(Q302)=0,"","TRAFFIC")</f>
        <v>TRAFFIC</v>
      </c>
      <c r="K302" s="51"/>
      <c r="L302" s="59" t="s">
        <v>97</v>
      </c>
      <c r="M302" s="51">
        <f ca="1">VLOOKUP(Y302&amp;X302&amp;W302&amp;V302,Floats!$A$2:$B$1353,2,FALSE)</f>
        <v>759</v>
      </c>
      <c r="N302" s="55"/>
      <c r="O302" s="55"/>
      <c r="P302" s="55"/>
      <c r="Q302" s="55" t="str">
        <f ca="1">MID($C302,Q$27,2)</f>
        <v>01</v>
      </c>
      <c r="R302" s="55"/>
      <c r="S302" s="55"/>
      <c r="T302" s="55"/>
      <c r="U302" s="55"/>
      <c r="V302" s="55" t="str">
        <f ca="1">MID($C302,V$27,2)</f>
        <v>00</v>
      </c>
      <c r="W302" s="55" t="str">
        <f ca="1">MID($C302,W$27,2)</f>
        <v>c0</v>
      </c>
      <c r="X302" s="55" t="str">
        <f ca="1">MID($C302,X$27,2)</f>
        <v>3d</v>
      </c>
      <c r="Y302" s="55" t="str">
        <f ca="1">MID($C302,Y$27,2)</f>
        <v>44</v>
      </c>
      <c r="Z302" s="55"/>
      <c r="AA302" s="55"/>
      <c r="AB302" s="55"/>
      <c r="AC302" s="56"/>
      <c r="AK302" s="60">
        <f ca="1">_xlfn.BITRSHIFT(AK303,HEX2DEC("B"))</f>
        <v>0</v>
      </c>
      <c r="AL302" s="61" t="s">
        <v>99</v>
      </c>
      <c r="AM302" s="62"/>
      <c r="AN302" s="62"/>
      <c r="AO302" s="62"/>
      <c r="AP302" s="62"/>
      <c r="AQ302" s="62"/>
      <c r="AR302" s="62"/>
      <c r="AS302" s="62" t="str">
        <f ca="1">DEC2HEX(AK302)</f>
        <v>0</v>
      </c>
      <c r="AV302" s="63">
        <f ca="1">AZ325</f>
        <v>0</v>
      </c>
      <c r="AW302" s="63"/>
      <c r="AX302" s="63"/>
      <c r="AZ302" s="35"/>
    </row>
    <row r="303" spans="2:76" x14ac:dyDescent="0.25">
      <c r="C303" s="43" t="str">
        <f ca="1"/>
        <v xml:space="preserve">0b 00 00 00 00 00 00 00 00 00 00 00 00 00 00 00 </v>
      </c>
      <c r="D303" s="51"/>
      <c r="E303" s="51"/>
      <c r="F303" s="51"/>
      <c r="G303" s="51"/>
      <c r="H303" s="51"/>
      <c r="I303" s="51"/>
      <c r="J303" s="51"/>
      <c r="K303" s="51"/>
      <c r="L303" s="51"/>
      <c r="M303" s="51"/>
      <c r="N303" s="55"/>
      <c r="O303" s="55"/>
      <c r="P303" s="55"/>
      <c r="Q303" s="55"/>
      <c r="R303" s="55"/>
      <c r="S303" s="55"/>
      <c r="T303" s="55"/>
      <c r="U303" s="55"/>
      <c r="V303" s="55"/>
      <c r="W303" s="55"/>
      <c r="X303" s="55"/>
      <c r="Y303" s="55"/>
      <c r="Z303" s="55"/>
      <c r="AA303" s="55"/>
      <c r="AB303" s="55"/>
      <c r="AC303" s="56"/>
      <c r="AK303" s="62">
        <f ca="1">_xlfn.BITXOR(AK304,AK305)</f>
        <v>0</v>
      </c>
      <c r="AL303" s="61" t="s">
        <v>103</v>
      </c>
      <c r="AM303" s="62"/>
      <c r="AN303" s="62"/>
      <c r="AO303" s="62"/>
      <c r="AP303" s="61" t="s">
        <v>104</v>
      </c>
      <c r="AQ303" s="62"/>
      <c r="AR303" s="62"/>
      <c r="AS303" s="62" t="str">
        <f ca="1">DEC2HEX(AK303)</f>
        <v>0</v>
      </c>
      <c r="AV303" s="63">
        <f ca="1">_xlfn.BITXOR(AV304,AV305)</f>
        <v>0</v>
      </c>
      <c r="AW303" s="63"/>
      <c r="AX303" s="63"/>
      <c r="AZ303" s="63">
        <f ca="1">AV303</f>
        <v>0</v>
      </c>
      <c r="BA303" s="63"/>
      <c r="BB303" s="63"/>
      <c r="BD303" s="72">
        <f ca="1">AV319</f>
        <v>2097152000</v>
      </c>
      <c r="BE303" s="72"/>
      <c r="BF303" s="72"/>
      <c r="BW303" s="97" t="str">
        <f ca="1">DEC2BIN(MOD(QUOTIENT(BD303,256^3),256),8)&amp;DEC2BIN(MOD(QUOTIENT(BD303,256^2),256),8)&amp;DEC2BIN(MOD(QUOTIENT(BD303,256^1),256),8)&amp;DEC2BIN(MOD(QUOTIENT(BD303,256^0),256),8)</f>
        <v>01111101000000000000000000000000</v>
      </c>
    </row>
    <row r="304" spans="2:76" x14ac:dyDescent="0.25">
      <c r="C304" s="43" t="str">
        <f ca="1"/>
        <v xml:space="preserve">00 00 00 00 00 00 00 00 00 00 00 00 00 00 00 00 </v>
      </c>
      <c r="D304" s="51"/>
      <c r="E304" s="51"/>
      <c r="F304" s="51"/>
      <c r="G304" s="51"/>
      <c r="H304" s="51"/>
      <c r="I304" s="51"/>
      <c r="J304" s="64" t="s">
        <v>107</v>
      </c>
      <c r="K304" s="64">
        <f ca="1">HEX2DEC(CONCATENATE(AB308,AA308,Z308))</f>
        <v>250</v>
      </c>
      <c r="L304" s="64" t="s">
        <v>108</v>
      </c>
      <c r="M304" s="51"/>
      <c r="N304" s="55"/>
      <c r="O304" s="55"/>
      <c r="P304" s="55"/>
      <c r="Q304" s="55"/>
      <c r="R304" s="55"/>
      <c r="S304" s="55"/>
      <c r="T304" s="55"/>
      <c r="U304" s="55"/>
      <c r="V304" s="55"/>
      <c r="W304" s="55"/>
      <c r="X304" s="55"/>
      <c r="Y304" s="55"/>
      <c r="Z304" s="55"/>
      <c r="AA304" s="55"/>
      <c r="AB304" s="55"/>
      <c r="AC304" s="56"/>
      <c r="AK304" s="62">
        <f ca="1">_xlfn.BITXOR(AK317,I$28)</f>
        <v>252248448</v>
      </c>
      <c r="AL304" s="61" t="s">
        <v>110</v>
      </c>
      <c r="AM304" s="62"/>
      <c r="AN304" s="62"/>
      <c r="AO304" s="62"/>
      <c r="AP304" s="61" t="s">
        <v>104</v>
      </c>
      <c r="AQ304" s="62"/>
      <c r="AR304" s="62"/>
      <c r="AS304" s="62" t="str">
        <f ca="1">DEC2HEX(AK304)</f>
        <v>F090180</v>
      </c>
      <c r="AV304" s="63">
        <f ca="1">_xlfn.BITXOR(AV317,AV$28)</f>
        <v>252248448</v>
      </c>
      <c r="AW304" s="63"/>
      <c r="AX304" s="63"/>
      <c r="AZ304" s="63">
        <f ca="1">IF(AZ303=0,0,_xlfn.BITRSHIFT(AZ303,1)+IF(MOD(AZ303,2),2^31,0))</f>
        <v>0</v>
      </c>
      <c r="BA304" s="63"/>
      <c r="BB304" s="63"/>
      <c r="BD304" s="72">
        <f t="shared" ref="BD304:BD325" ca="1" si="53">IF(BD303=0,0,_xlfn.BITRSHIFT(BD303,1)+IF(MOD(BD303,2),2^31,0))</f>
        <v>1048576000</v>
      </c>
      <c r="BE304" s="72"/>
      <c r="BF304" s="72"/>
      <c r="BW304" s="30">
        <v>22</v>
      </c>
      <c r="BX304" t="str">
        <f>CONCATENATE("Rotate 0x",DEC2HEX(BW304)," times to the right")</f>
        <v>Rotate 0x16 times to the right</v>
      </c>
    </row>
    <row r="305" spans="3:77" x14ac:dyDescent="0.25">
      <c r="C305" s="43" t="str">
        <f ca="1"/>
        <v xml:space="preserve">00 00 80 3f 00 00 00 00 01 00 00 00 58 27 67 25 </v>
      </c>
      <c r="D305" s="51"/>
      <c r="E305" s="51"/>
      <c r="F305" s="51"/>
      <c r="G305" s="51"/>
      <c r="H305" s="51"/>
      <c r="I305" s="51"/>
      <c r="J305" s="64" t="s">
        <v>113</v>
      </c>
      <c r="K305" s="64">
        <f ca="1">HEX2DEC(CONCATENATE(P309,O309,N309))</f>
        <v>165</v>
      </c>
      <c r="L305" s="64" t="s">
        <v>108</v>
      </c>
      <c r="M305" s="51"/>
      <c r="N305" s="55"/>
      <c r="O305" s="55"/>
      <c r="P305" s="55"/>
      <c r="Q305" s="55"/>
      <c r="R305" s="55"/>
      <c r="S305" s="55"/>
      <c r="T305" s="55"/>
      <c r="U305" s="55"/>
      <c r="V305" s="55"/>
      <c r="W305" s="55"/>
      <c r="X305" s="55"/>
      <c r="Y305" s="55"/>
      <c r="Z305" s="55"/>
      <c r="AA305" s="55"/>
      <c r="AB305" s="55"/>
      <c r="AC305" s="56"/>
      <c r="AK305" s="62">
        <f ca="1">AK311+AK306</f>
        <v>252248448</v>
      </c>
      <c r="AL305" s="61" t="s">
        <v>115</v>
      </c>
      <c r="AM305" s="62"/>
      <c r="AN305" s="62"/>
      <c r="AO305" s="62"/>
      <c r="AP305" s="62"/>
      <c r="AQ305" s="62"/>
      <c r="AR305" s="62"/>
      <c r="AS305" s="62" t="s">
        <v>116</v>
      </c>
      <c r="AV305" s="63">
        <f ca="1">AK305</f>
        <v>252248448</v>
      </c>
      <c r="AW305" s="63"/>
      <c r="AX305" s="63"/>
      <c r="AZ305" s="63">
        <f t="shared" ref="AZ305:AZ325" ca="1" si="54">IF(AZ304=0,0,_xlfn.BITRSHIFT(AZ304,1)+IF(MOD(AZ304,2),2^31,0))</f>
        <v>0</v>
      </c>
      <c r="BA305" s="63"/>
      <c r="BB305" s="63"/>
      <c r="BD305" s="72">
        <f t="shared" ca="1" si="53"/>
        <v>524288000</v>
      </c>
      <c r="BE305" s="72"/>
      <c r="BF305" s="72"/>
      <c r="BW305" t="str">
        <f ca="1">CONCATENATE(RIGHT(BW303,BW304),LEFT(BW303,LEN(BW303)-BW304))</f>
        <v>00000000000000000000000111110100</v>
      </c>
    </row>
    <row r="306" spans="3:77" x14ac:dyDescent="0.25">
      <c r="C306" s="43" t="str">
        <f ca="1"/>
        <v xml:space="preserve">64 27 67 25 64 27 67 25 00 00 00 00 00 00 00 00 </v>
      </c>
      <c r="D306" s="51"/>
      <c r="E306" s="51"/>
      <c r="F306" s="51"/>
      <c r="G306" s="51"/>
      <c r="H306" s="51"/>
      <c r="I306" s="51"/>
      <c r="J306" s="64" t="s">
        <v>119</v>
      </c>
      <c r="K306" s="64">
        <f ca="1">HEX2DEC(CONCATENATE(T309,S309,R309))</f>
        <v>85</v>
      </c>
      <c r="L306" s="64" t="s">
        <v>108</v>
      </c>
      <c r="M306" s="51"/>
      <c r="N306" s="55"/>
      <c r="O306" s="55"/>
      <c r="P306" s="55"/>
      <c r="Q306" s="55"/>
      <c r="R306" s="55"/>
      <c r="S306" s="55"/>
      <c r="T306" s="55"/>
      <c r="U306" s="55"/>
      <c r="V306" s="55"/>
      <c r="W306" s="55"/>
      <c r="X306" s="55"/>
      <c r="Y306" s="55"/>
      <c r="Z306" s="55"/>
      <c r="AA306" s="55"/>
      <c r="AB306" s="55"/>
      <c r="AC306" s="56"/>
      <c r="AK306" s="62">
        <f ca="1">AK313+AK307</f>
        <v>4368</v>
      </c>
      <c r="AL306" s="61" t="s">
        <v>121</v>
      </c>
      <c r="AV306" s="65"/>
      <c r="AW306" s="49"/>
      <c r="AX306" s="49"/>
      <c r="AZ306" s="63">
        <f t="shared" ca="1" si="54"/>
        <v>0</v>
      </c>
      <c r="BA306" s="63"/>
      <c r="BB306" s="63"/>
      <c r="BD306" s="72">
        <f t="shared" ca="1" si="53"/>
        <v>262144000</v>
      </c>
      <c r="BE306" s="72"/>
      <c r="BF306" s="72"/>
      <c r="BW306" s="102">
        <f ca="1">SUMPRODUCT(--MID(BW305,LEN(BW305)+1-ROW(INDIRECT("1:"&amp;LEN(BW305))),1),(2^(ROW(INDIRECT("1:"&amp;LEN(BW305)))-1)))</f>
        <v>500</v>
      </c>
    </row>
    <row r="307" spans="3:77" x14ac:dyDescent="0.25">
      <c r="C307" s="43" t="str">
        <f ca="1"/>
        <v xml:space="preserve">90 8e 21 1a 00 00 00 00 00 00 00 00 01 01 00 00 </v>
      </c>
      <c r="D307" s="51"/>
      <c r="E307" s="51"/>
      <c r="F307" s="51"/>
      <c r="G307" s="51"/>
      <c r="H307" s="51"/>
      <c r="I307" s="51"/>
      <c r="J307" s="55"/>
      <c r="K307" s="55"/>
      <c r="L307" s="55"/>
      <c r="M307" s="51"/>
      <c r="N307" s="55"/>
      <c r="O307" s="55"/>
      <c r="P307" s="55"/>
      <c r="Q307" s="55"/>
      <c r="R307" s="55"/>
      <c r="S307" s="55"/>
      <c r="T307" s="55"/>
      <c r="U307" s="55"/>
      <c r="V307" s="55"/>
      <c r="W307" s="55"/>
      <c r="X307" s="55"/>
      <c r="Y307" s="55"/>
      <c r="Z307" s="55"/>
      <c r="AA307" s="55"/>
      <c r="AB307" s="55"/>
      <c r="AC307" s="56"/>
      <c r="AK307" s="62">
        <f>18*16</f>
        <v>288</v>
      </c>
      <c r="AL307" s="61" t="s">
        <v>126</v>
      </c>
      <c r="AV307" s="65"/>
      <c r="AW307" s="49"/>
      <c r="AX307" s="49"/>
      <c r="AZ307" s="63">
        <f t="shared" ca="1" si="54"/>
        <v>0</v>
      </c>
      <c r="BA307" s="63"/>
      <c r="BB307" s="63"/>
      <c r="BD307" s="72">
        <f t="shared" ca="1" si="53"/>
        <v>131072000</v>
      </c>
      <c r="BE307" s="72"/>
      <c r="BF307" s="72"/>
    </row>
    <row r="308" spans="3:77" x14ac:dyDescent="0.25">
      <c r="C308" s="43" t="str">
        <f ca="1"/>
        <v xml:space="preserve">d0 a7 a2 0d c2 0b 00 00 0b 00 00 00 fa 00 00 00 </v>
      </c>
      <c r="D308" s="51"/>
      <c r="E308" s="51"/>
      <c r="F308" s="51"/>
      <c r="G308" s="51"/>
      <c r="H308" s="51"/>
      <c r="I308" s="51"/>
      <c r="J308" s="51"/>
      <c r="K308" s="51"/>
      <c r="L308" s="51"/>
      <c r="M308" s="51"/>
      <c r="N308" s="55"/>
      <c r="O308" s="55"/>
      <c r="P308" s="55"/>
      <c r="Q308" s="55"/>
      <c r="R308" s="55"/>
      <c r="S308" s="55"/>
      <c r="T308" s="55"/>
      <c r="U308" s="55"/>
      <c r="V308" s="55">
        <f ca="1">_xlfn.NUMBERVALUE(HEX2DEC(MID($C308,V$27,2)))</f>
        <v>11</v>
      </c>
      <c r="W308" s="55"/>
      <c r="X308" s="55"/>
      <c r="Y308" s="55"/>
      <c r="Z308" s="55" t="str">
        <f t="shared" ref="Z308:AB309" ca="1" si="55">MID($C308,Z$27,2)</f>
        <v>fa</v>
      </c>
      <c r="AA308" s="55" t="str">
        <f t="shared" ca="1" si="55"/>
        <v>00</v>
      </c>
      <c r="AB308" s="55" t="str">
        <f t="shared" ca="1" si="55"/>
        <v>00</v>
      </c>
      <c r="AC308" s="56"/>
      <c r="AK308" t="s">
        <v>131</v>
      </c>
      <c r="AZ308" s="63">
        <f t="shared" ca="1" si="54"/>
        <v>0</v>
      </c>
      <c r="BA308" s="63"/>
      <c r="BB308" s="63"/>
      <c r="BD308" s="72">
        <f t="shared" ca="1" si="53"/>
        <v>65536000</v>
      </c>
      <c r="BE308" s="72"/>
      <c r="BF308" s="72"/>
      <c r="BW308" s="103"/>
    </row>
    <row r="309" spans="3:77" x14ac:dyDescent="0.25">
      <c r="C309" s="43" t="str">
        <f ca="1"/>
        <v xml:space="preserve">a5 00 00 00 55 00 00 00 00 00 00 00 d6 cf 9f 2c </v>
      </c>
      <c r="D309" s="51"/>
      <c r="E309" s="51"/>
      <c r="F309" s="51"/>
      <c r="G309" s="51"/>
      <c r="H309" s="51"/>
      <c r="I309" s="51"/>
      <c r="J309" s="51" t="s">
        <v>134</v>
      </c>
      <c r="K309" s="51">
        <f ca="1">IF(AK309=0,0,AK320)</f>
        <v>500</v>
      </c>
      <c r="L309" s="68" t="str">
        <f ca="1">VLOOKUP(V309,$AD$72:$AE$97,2)</f>
        <v>Credit</v>
      </c>
      <c r="M309" s="66"/>
      <c r="N309" s="55" t="str">
        <f ca="1">MID($C309,N$27,2)</f>
        <v>a5</v>
      </c>
      <c r="O309" s="55" t="str">
        <f ca="1">MID($C309,O$27,2)</f>
        <v>00</v>
      </c>
      <c r="P309" s="55" t="str">
        <f ca="1">MID($C309,P$27,2)</f>
        <v>00</v>
      </c>
      <c r="Q309" s="55"/>
      <c r="R309" s="55" t="str">
        <f t="shared" ref="R309:T310" ca="1" si="56">MID($C309,R$27,2)</f>
        <v>55</v>
      </c>
      <c r="S309" s="55" t="str">
        <f t="shared" ca="1" si="56"/>
        <v>00</v>
      </c>
      <c r="T309" s="55" t="str">
        <f t="shared" ca="1" si="56"/>
        <v>00</v>
      </c>
      <c r="U309" s="55"/>
      <c r="V309" s="55">
        <f ca="1">_xlfn.NUMBERVALUE(HEX2DEC(MID($C309,V$27,2)))</f>
        <v>0</v>
      </c>
      <c r="W309" s="55"/>
      <c r="X309" s="55"/>
      <c r="Y309" s="55"/>
      <c r="Z309" s="55" t="str">
        <f t="shared" ca="1" si="55"/>
        <v>d6</v>
      </c>
      <c r="AA309" s="55" t="str">
        <f t="shared" ca="1" si="55"/>
        <v>cf</v>
      </c>
      <c r="AB309" s="55" t="str">
        <f t="shared" ca="1" si="55"/>
        <v>9f</v>
      </c>
      <c r="AC309" s="56" t="str">
        <f ca="1">MID($C309,AC$27,2)</f>
        <v>2c</v>
      </c>
      <c r="AK309">
        <f ca="1">HEX2DEC(CONCATENATE(AC309,AB309,AA309,Z309))</f>
        <v>748670934</v>
      </c>
      <c r="AL309" t="str">
        <f ca="1">DEC2HEX(AK309)</f>
        <v>2C9FCFD6</v>
      </c>
      <c r="AO309" s="8" t="s">
        <v>137</v>
      </c>
      <c r="AS309" t="s">
        <v>138</v>
      </c>
      <c r="AZ309" s="63">
        <f t="shared" ca="1" si="54"/>
        <v>0</v>
      </c>
      <c r="BA309" s="63"/>
      <c r="BB309" s="63"/>
      <c r="BD309" s="72">
        <f t="shared" ca="1" si="53"/>
        <v>32768000</v>
      </c>
      <c r="BE309" s="72"/>
      <c r="BF309" s="72"/>
      <c r="BW309">
        <f ca="1">_xlfn.BITLSHIFT(BD303,32-BW304)</f>
        <v>2147483648000</v>
      </c>
      <c r="BX309" s="97" t="str">
        <f ca="1">DEC2BIN(MOD(QUOTIENT(BW309,256^3),256),8)&amp;DEC2BIN(MOD(QUOTIENT(BW309,256^2),256),8)&amp;DEC2BIN(MOD(QUOTIENT(BW309,256^1),256),8)&amp;DEC2BIN(MOD(QUOTIENT(BW309,256^0),256),8)</f>
        <v>00000000000000000000000000000000</v>
      </c>
    </row>
    <row r="310" spans="3:77" x14ac:dyDescent="0.25">
      <c r="C310" s="43" t="str">
        <f ca="1"/>
        <v xml:space="preserve">00 00 00 00 90 1c 90 51 00 00 00 00 04 00 00 00 </v>
      </c>
      <c r="D310" s="51"/>
      <c r="E310" s="51"/>
      <c r="F310" s="51"/>
      <c r="G310" s="51"/>
      <c r="H310" s="51"/>
      <c r="I310" s="51"/>
      <c r="J310" s="69" t="s">
        <v>141</v>
      </c>
      <c r="K310" s="68" t="str">
        <f ca="1">VLOOKUP(Z310,$AD$99:$AE$103,2)</f>
        <v>N/A</v>
      </c>
      <c r="L310" s="73"/>
      <c r="M310" s="51"/>
      <c r="N310" s="55"/>
      <c r="O310" s="55"/>
      <c r="P310" s="55"/>
      <c r="Q310" s="55"/>
      <c r="R310" s="55" t="str">
        <f t="shared" ca="1" si="56"/>
        <v>90</v>
      </c>
      <c r="S310" s="55" t="str">
        <f t="shared" ca="1" si="56"/>
        <v>1c</v>
      </c>
      <c r="T310" s="55" t="str">
        <f t="shared" ca="1" si="56"/>
        <v>90</v>
      </c>
      <c r="U310" s="55" t="str">
        <f ca="1">MID($C310,U$27,2)</f>
        <v>51</v>
      </c>
      <c r="V310" s="55"/>
      <c r="W310" s="55"/>
      <c r="X310" s="55"/>
      <c r="Y310" s="55"/>
      <c r="Z310" s="55">
        <f ca="1">_xlfn.NUMBERVALUE(HEX2DEC(MID($C310,Z$27,2)))</f>
        <v>4</v>
      </c>
      <c r="AA310" s="55"/>
      <c r="AB310" s="55"/>
      <c r="AC310" s="56"/>
      <c r="AV310" s="72">
        <f ca="1">HEX2DEC(CONCATENATE(U310,T310,S310,R310))</f>
        <v>1368398992</v>
      </c>
      <c r="AW310" s="49"/>
      <c r="AX310" s="49"/>
      <c r="AZ310" s="63">
        <f t="shared" ca="1" si="54"/>
        <v>0</v>
      </c>
      <c r="BA310" s="63"/>
      <c r="BB310" s="63"/>
      <c r="BD310" s="72">
        <f t="shared" ca="1" si="53"/>
        <v>16384000</v>
      </c>
      <c r="BE310" s="72"/>
      <c r="BF310" s="72"/>
      <c r="BX310" s="72">
        <f ca="1">SUMPRODUCT(--MID(BX309,LEN(BX309)+1-ROW(INDIRECT("1:"&amp;LEN(BX309))),1),(2^(ROW(INDIRECT("1:"&amp;LEN(BX309)))-1)))</f>
        <v>0</v>
      </c>
    </row>
    <row r="311" spans="3:77" x14ac:dyDescent="0.25">
      <c r="C311" s="43" t="str">
        <f ca="1"/>
        <v xml:space="preserve">ff ff ff ff 00 00 00 00 00 00 00 00 00 00 00 00 </v>
      </c>
      <c r="D311" s="51"/>
      <c r="E311" s="51"/>
      <c r="F311" s="51"/>
      <c r="G311" s="51"/>
      <c r="H311" s="51"/>
      <c r="I311" s="51"/>
      <c r="J311" s="51"/>
      <c r="K311" s="51"/>
      <c r="L311" s="73"/>
      <c r="M311" s="51"/>
      <c r="N311" s="55"/>
      <c r="O311" s="55"/>
      <c r="P311" s="55"/>
      <c r="Q311" s="55"/>
      <c r="R311" s="55"/>
      <c r="S311" s="55"/>
      <c r="T311" s="55"/>
      <c r="U311" s="55"/>
      <c r="V311" s="55"/>
      <c r="W311" s="55"/>
      <c r="X311" s="55"/>
      <c r="Y311" s="55"/>
      <c r="Z311" s="55"/>
      <c r="AA311" s="55"/>
      <c r="AB311" s="55"/>
      <c r="AC311" s="56"/>
      <c r="AK311">
        <f ca="1">AK$3</f>
        <v>252244080</v>
      </c>
      <c r="AL311" s="8" t="s">
        <v>146</v>
      </c>
      <c r="AZ311" s="63">
        <f t="shared" ca="1" si="54"/>
        <v>0</v>
      </c>
      <c r="BA311" s="63"/>
      <c r="BB311" s="63"/>
      <c r="BD311" s="72">
        <f t="shared" ca="1" si="53"/>
        <v>8192000</v>
      </c>
      <c r="BE311" s="72"/>
      <c r="BF311" s="72"/>
      <c r="BW311">
        <f ca="1">_xlfn.BITRSHIFT(BD303,BW304)</f>
        <v>500</v>
      </c>
      <c r="BX311" s="97" t="str">
        <f ca="1">DEC2BIN(MOD(QUOTIENT(BW311,256^3),256),8)&amp;DEC2BIN(MOD(QUOTIENT(BW311,256^2),256),8)&amp;DEC2BIN(MOD(QUOTIENT(BW311,256^1),256),8)&amp;DEC2BIN(MOD(QUOTIENT(BW311,256^0),256),8)</f>
        <v>00000000000000000000000111110100</v>
      </c>
    </row>
    <row r="312" spans="3:77" x14ac:dyDescent="0.25">
      <c r="C312" s="43" t="str">
        <f ca="1"/>
        <v xml:space="preserve">00 00 00 00 00 00 00 00 00 00 00 00 00 00 00 00 </v>
      </c>
      <c r="D312" s="51"/>
      <c r="E312" s="51"/>
      <c r="F312" s="51"/>
      <c r="G312" s="51"/>
      <c r="H312" s="51"/>
      <c r="I312" s="51"/>
      <c r="J312" s="51"/>
      <c r="K312" s="51"/>
      <c r="L312" s="51"/>
      <c r="M312" s="51"/>
      <c r="N312" s="55"/>
      <c r="O312" s="55"/>
      <c r="P312" s="55"/>
      <c r="Q312" s="55"/>
      <c r="R312" s="55"/>
      <c r="S312" s="55"/>
      <c r="T312" s="55"/>
      <c r="U312" s="55"/>
      <c r="V312" s="55"/>
      <c r="W312" s="55"/>
      <c r="X312" s="55"/>
      <c r="Y312" s="55"/>
      <c r="Z312" s="55"/>
      <c r="AA312" s="55"/>
      <c r="AB312" s="55"/>
      <c r="AC312" s="56"/>
      <c r="AK312">
        <f>25.5*16</f>
        <v>408</v>
      </c>
      <c r="AL312" s="8" t="s">
        <v>151</v>
      </c>
      <c r="AZ312" s="63">
        <f t="shared" ca="1" si="54"/>
        <v>0</v>
      </c>
      <c r="BA312" s="63"/>
      <c r="BB312" s="63"/>
      <c r="BD312" s="72">
        <f t="shared" ca="1" si="53"/>
        <v>4096000</v>
      </c>
      <c r="BE312" s="72"/>
      <c r="BF312" s="72"/>
      <c r="BW312">
        <f ca="1">BW311+BX310</f>
        <v>500</v>
      </c>
      <c r="BX312" s="97" t="str">
        <f ca="1">DEC2BIN(MOD(QUOTIENT(BW312,256^3),256),8)&amp;DEC2BIN(MOD(QUOTIENT(BW312,256^2),256),8)&amp;DEC2BIN(MOD(QUOTIENT(BW312,256^1),256),8)&amp;DEC2BIN(MOD(QUOTIENT(BW312,256^0),256),8)</f>
        <v>00000000000000000000000111110100</v>
      </c>
    </row>
    <row r="313" spans="3:77" x14ac:dyDescent="0.25">
      <c r="C313" s="43" t="str">
        <f ca="1"/>
        <v xml:space="preserve">00 00 00 00 00 00 00 00 00 00 00 00 00 00 00 00 </v>
      </c>
      <c r="D313" s="51"/>
      <c r="E313" s="51"/>
      <c r="F313" s="51"/>
      <c r="G313" s="51"/>
      <c r="H313" s="51"/>
      <c r="I313" s="51"/>
      <c r="J313" s="51"/>
      <c r="K313" s="51"/>
      <c r="L313" s="51"/>
      <c r="M313" s="51"/>
      <c r="N313" s="55"/>
      <c r="O313" s="55"/>
      <c r="P313" s="55"/>
      <c r="Q313" s="55"/>
      <c r="R313" s="55"/>
      <c r="S313" s="55"/>
      <c r="T313" s="55"/>
      <c r="U313" s="55"/>
      <c r="V313" s="55"/>
      <c r="W313" s="55"/>
      <c r="X313" s="55"/>
      <c r="Y313" s="55"/>
      <c r="Z313" s="55"/>
      <c r="AA313" s="55"/>
      <c r="AB313" s="55"/>
      <c r="AC313" s="56"/>
      <c r="AK313">
        <f ca="1">(V308-1)*AK312</f>
        <v>4080</v>
      </c>
      <c r="AL313" s="8" t="s">
        <v>155</v>
      </c>
      <c r="AZ313" s="63">
        <f t="shared" ca="1" si="54"/>
        <v>0</v>
      </c>
      <c r="BA313" s="63"/>
      <c r="BB313" s="63"/>
      <c r="BD313" s="72">
        <f t="shared" ca="1" si="53"/>
        <v>2048000</v>
      </c>
      <c r="BE313" s="72"/>
      <c r="BF313" s="72"/>
    </row>
    <row r="314" spans="3:77" x14ac:dyDescent="0.25">
      <c r="C314" s="43" t="str">
        <f ca="1"/>
        <v xml:space="preserve">00 00 00 00 55 fc e6 ae 00 00 00 00 ff ff ff ff </v>
      </c>
      <c r="D314" s="51"/>
      <c r="E314" s="51"/>
      <c r="F314" s="51"/>
      <c r="G314" s="51"/>
      <c r="H314" s="51"/>
      <c r="I314" s="51"/>
      <c r="J314" s="69" t="s">
        <v>85</v>
      </c>
      <c r="K314" s="68" t="str">
        <f ca="1">VLOOKUP(Z314,$AD$105:$AE$110,2)</f>
        <v>N/A</v>
      </c>
      <c r="L314" s="51"/>
      <c r="M314" s="51"/>
      <c r="N314" s="55"/>
      <c r="O314" s="55"/>
      <c r="P314" s="55"/>
      <c r="Q314" s="55"/>
      <c r="R314" s="55"/>
      <c r="S314" s="55"/>
      <c r="T314" s="55"/>
      <c r="U314" s="55"/>
      <c r="V314" s="55"/>
      <c r="W314" s="55"/>
      <c r="X314" s="55"/>
      <c r="Y314" s="55"/>
      <c r="Z314" s="55">
        <f ca="1">_xlfn.NUMBERVALUE(HEX2DEC(MID($C314,Z$27,2)))</f>
        <v>255</v>
      </c>
      <c r="AA314" s="55"/>
      <c r="AB314" s="55"/>
      <c r="AC314" s="56"/>
      <c r="AK314">
        <f>10*16+12</f>
        <v>172</v>
      </c>
      <c r="AL314" s="8" t="s">
        <v>159</v>
      </c>
      <c r="AZ314" s="63">
        <f t="shared" ca="1" si="54"/>
        <v>0</v>
      </c>
      <c r="BA314" s="63"/>
      <c r="BB314" s="63"/>
      <c r="BD314" s="72">
        <f t="shared" ca="1" si="53"/>
        <v>1024000</v>
      </c>
      <c r="BE314" s="72"/>
      <c r="BF314" s="72"/>
    </row>
    <row r="315" spans="3:77" x14ac:dyDescent="0.25">
      <c r="C315" s="43" t="str">
        <f ca="1"/>
        <v xml:space="preserve">ff ff ff ff 04 00 00 00 00 00 00 00 ff ff ff ff </v>
      </c>
      <c r="D315" s="51"/>
      <c r="E315" s="51"/>
      <c r="F315" s="51"/>
      <c r="G315" s="51"/>
      <c r="H315" s="51"/>
      <c r="I315" s="51"/>
      <c r="J315" s="51" t="s">
        <v>162</v>
      </c>
      <c r="K315" s="68" t="str">
        <f ca="1">VLOOKUP(M315,$AD$113:$AE$135,2,FALSE)</f>
        <v>N/A</v>
      </c>
      <c r="M315" s="54">
        <f ca="1">HEX2DEC(CONCATENATE(X315,W315,V315))</f>
        <v>0</v>
      </c>
      <c r="N315" s="55"/>
      <c r="O315" s="55"/>
      <c r="P315" s="55"/>
      <c r="Q315" s="55"/>
      <c r="R315" s="55"/>
      <c r="S315" s="55"/>
      <c r="T315" s="55"/>
      <c r="U315" s="55"/>
      <c r="V315" s="55" t="str">
        <f ca="1">MID($C315,V$27,2)</f>
        <v>00</v>
      </c>
      <c r="W315" s="55" t="str">
        <f ca="1">MID($C315,W$27,2)</f>
        <v>00</v>
      </c>
      <c r="X315" s="55" t="str">
        <f ca="1">MID($C315,X$27,2)</f>
        <v>00</v>
      </c>
      <c r="Y315" s="55"/>
      <c r="Z315" s="55"/>
      <c r="AA315" s="55"/>
      <c r="AB315" s="55"/>
      <c r="AC315" s="56"/>
      <c r="AK315">
        <f ca="1">AK313+AK314</f>
        <v>4252</v>
      </c>
      <c r="AL315" s="8" t="s">
        <v>164</v>
      </c>
      <c r="AZ315" s="63">
        <f t="shared" ca="1" si="54"/>
        <v>0</v>
      </c>
      <c r="BA315" s="63"/>
      <c r="BB315" s="63"/>
      <c r="BD315" s="72">
        <f t="shared" ca="1" si="53"/>
        <v>512000</v>
      </c>
      <c r="BE315" s="72"/>
      <c r="BF315" s="72"/>
      <c r="BW315">
        <v>23678</v>
      </c>
      <c r="BX315" s="97" t="str">
        <f>DEC2BIN(MOD(QUOTIENT(BW315,256^3),256),8)&amp;DEC2BIN(MOD(QUOTIENT(BW315,256^2),256),8)&amp;DEC2BIN(MOD(QUOTIENT(BW315,256^1),256),8)&amp;DEC2BIN(MOD(QUOTIENT(BW315,256^0),256),8)</f>
        <v>00000000000000000101110001111110</v>
      </c>
    </row>
    <row r="316" spans="3:77" x14ac:dyDescent="0.25">
      <c r="C316" s="43" t="str">
        <f ca="1"/>
        <v xml:space="preserve">00 00 00 00 00 00 00 00 00 00 00 00 19 00 00 00 </v>
      </c>
      <c r="D316" s="51"/>
      <c r="E316" s="51"/>
      <c r="F316" s="51"/>
      <c r="G316" s="51"/>
      <c r="H316" s="51"/>
      <c r="I316" s="51"/>
      <c r="J316" s="51" t="s">
        <v>167</v>
      </c>
      <c r="K316" s="51">
        <f ca="1">IF(AK317=0,0,AK302)</f>
        <v>0</v>
      </c>
      <c r="L316" s="68" t="str">
        <f ca="1">VLOOKUP(Z316,$AD$72:$AE$97,2)</f>
        <v>N/A</v>
      </c>
      <c r="M316" s="51"/>
      <c r="N316" s="51"/>
      <c r="O316" s="51"/>
      <c r="P316" s="51"/>
      <c r="Q316" s="51"/>
      <c r="R316" s="51"/>
      <c r="S316" s="51"/>
      <c r="T316" s="51"/>
      <c r="U316" s="51"/>
      <c r="V316" s="51"/>
      <c r="W316" s="51"/>
      <c r="X316" s="51"/>
      <c r="Y316" s="51"/>
      <c r="Z316" s="55">
        <f ca="1">_xlfn.NUMBERVALUE(HEX2DEC(MID($C316,Z$27,2)))</f>
        <v>25</v>
      </c>
      <c r="AA316" s="51"/>
      <c r="AB316" s="51"/>
      <c r="AC316" s="76"/>
      <c r="AK316">
        <f ca="1">AK311+AK315</f>
        <v>252248332</v>
      </c>
      <c r="AL316" s="8" t="s">
        <v>115</v>
      </c>
      <c r="AS316" t="s">
        <v>116</v>
      </c>
      <c r="AT316" t="str">
        <f ca="1">DEC2HEX(AK316)</f>
        <v>F09010C</v>
      </c>
      <c r="AZ316" s="63">
        <f t="shared" ca="1" si="54"/>
        <v>0</v>
      </c>
      <c r="BA316" s="63"/>
      <c r="BB316" s="63"/>
      <c r="BD316" s="72">
        <f t="shared" ca="1" si="53"/>
        <v>256000</v>
      </c>
      <c r="BE316" s="72"/>
      <c r="BF316" s="72"/>
      <c r="BW316">
        <f>_xlfn.BITLSHIFT(BW315,16)</f>
        <v>1551761408</v>
      </c>
      <c r="BX316" s="97" t="str">
        <f>DEC2BIN(MOD(QUOTIENT(BW316,256^3),256),8)&amp;DEC2BIN(MOD(QUOTIENT(BW316,256^2),256),8)&amp;DEC2BIN(MOD(QUOTIENT(BW316,256^1),256),8)&amp;DEC2BIN(MOD(QUOTIENT(BW316,256^0),256),8)</f>
        <v>01011100011111100000000000000000</v>
      </c>
    </row>
    <row r="317" spans="3:77" x14ac:dyDescent="0.25">
      <c r="C317" s="43" t="str">
        <f ca="1"/>
        <v xml:space="preserve">5a 6f 90 2c 00 00 00 00 1c 1c 90 2c 00 00 00 00 </v>
      </c>
      <c r="D317" s="51"/>
      <c r="E317" s="51"/>
      <c r="F317" s="51"/>
      <c r="G317" s="51"/>
      <c r="H317" s="51"/>
      <c r="I317" s="51"/>
      <c r="J317" s="51"/>
      <c r="K317" s="51"/>
      <c r="L317" s="51"/>
      <c r="M317" s="51"/>
      <c r="N317" s="55" t="str">
        <f ca="1">MID($C317,N$27,2)</f>
        <v>5a</v>
      </c>
      <c r="O317" s="55" t="str">
        <f ca="1">MID($C317,O$27,2)</f>
        <v>6f</v>
      </c>
      <c r="P317" s="55" t="str">
        <f ca="1">MID($C317,P$27,2)</f>
        <v>90</v>
      </c>
      <c r="Q317" s="55" t="str">
        <f ca="1">MID($C317,Q$27,2)</f>
        <v>2c</v>
      </c>
      <c r="R317" s="51"/>
      <c r="S317" s="51"/>
      <c r="T317" s="51"/>
      <c r="U317" s="51"/>
      <c r="V317" s="55" t="str">
        <f ca="1">MID($C317,V$27,2)</f>
        <v>1c</v>
      </c>
      <c r="W317" s="55" t="str">
        <f ca="1">MID($C317,W$27,2)</f>
        <v>1c</v>
      </c>
      <c r="X317" s="55" t="str">
        <f ca="1">MID($C317,X$27,2)</f>
        <v>90</v>
      </c>
      <c r="Y317" s="55" t="str">
        <f ca="1">MID($C317,Y$27,2)</f>
        <v>2c</v>
      </c>
      <c r="Z317" s="51"/>
      <c r="AA317" s="51"/>
      <c r="AB317" s="51"/>
      <c r="AC317" s="76"/>
      <c r="AK317" s="62">
        <f ca="1">HEX2DEC(CONCATENATE(Q317,P317,O317,N317))</f>
        <v>747663194</v>
      </c>
      <c r="AL317" s="61" t="s">
        <v>173</v>
      </c>
      <c r="AV317" s="63">
        <f ca="1">HEX2DEC(CONCATENATE(Y317,X317,W317,V317))</f>
        <v>747641884</v>
      </c>
      <c r="AW317" s="63"/>
      <c r="AX317" s="63"/>
      <c r="AZ317" s="63">
        <f t="shared" ca="1" si="54"/>
        <v>0</v>
      </c>
      <c r="BA317" s="63"/>
      <c r="BB317" s="63"/>
      <c r="BD317" s="72">
        <f t="shared" ca="1" si="53"/>
        <v>128000</v>
      </c>
      <c r="BE317" s="72"/>
      <c r="BF317" s="72"/>
      <c r="BW317">
        <f>_xlfn.BITLSHIFT(BW315,18)</f>
        <v>6207045632</v>
      </c>
      <c r="BX317" s="97" t="str">
        <f>DEC2BIN(MOD(QUOTIENT(BW317,256^3),256),8)&amp;DEC2BIN(MOD(QUOTIENT(BW317,256^2),256),8)&amp;DEC2BIN(MOD(QUOTIENT(BW317,256^1),256),8)&amp;DEC2BIN(MOD(QUOTIENT(BW317,256^0),256),8)</f>
        <v>01110001111110000000000000000000</v>
      </c>
    </row>
    <row r="318" spans="3:77" x14ac:dyDescent="0.25">
      <c r="C318" s="43" t="str">
        <f ca="1"/>
        <v xml:space="preserve">04 00 00 00 ff ff ff ff 00 00 00 00 00 00 00 00 </v>
      </c>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76"/>
      <c r="AK318">
        <f ca="1">_xlfn.BITXOR(AK309,I$28)</f>
        <v>252092684</v>
      </c>
      <c r="AL318" s="8" t="s">
        <v>110</v>
      </c>
      <c r="AP318" s="8" t="s">
        <v>104</v>
      </c>
      <c r="AS318" t="str">
        <f ca="1">DEC2HEX(AK318)</f>
        <v>F06A10C</v>
      </c>
      <c r="AV318" s="72">
        <f ca="1">_xlfn.BITXOR(AV310,AV$28)</f>
        <v>1913192716</v>
      </c>
      <c r="AW318" s="49"/>
      <c r="AX318" s="49"/>
      <c r="AZ318" s="63">
        <f t="shared" ca="1" si="54"/>
        <v>0</v>
      </c>
      <c r="BA318" s="63"/>
      <c r="BB318" s="63"/>
      <c r="BD318" s="72">
        <f t="shared" ca="1" si="53"/>
        <v>64000</v>
      </c>
      <c r="BE318" s="72"/>
      <c r="BF318" s="72"/>
      <c r="BW318">
        <f>BW316+BX319</f>
        <v>3699245056</v>
      </c>
      <c r="BX318" s="97" t="str">
        <f>DEC2BIN(MOD(QUOTIENT(BW318,256^3),256),8)&amp;DEC2BIN(MOD(QUOTIENT(BW318,256^2),256),8)&amp;DEC2BIN(MOD(QUOTIENT(BW318,256^1),256),8)&amp;DEC2BIN(MOD(QUOTIENT(BW318,256^0),256),8)</f>
        <v>11011100011111100000000000000000</v>
      </c>
    </row>
    <row r="319" spans="3:77" x14ac:dyDescent="0.25">
      <c r="C319" s="43" t="str">
        <f ca="1"/>
        <v xml:space="preserve">00 00 00 00 00 00 00 00 00 00 00 00 00 00 00 00 </v>
      </c>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76"/>
      <c r="AK319">
        <f ca="1">_xlfn.BITXOR(AK318,AK316)</f>
        <v>1024000</v>
      </c>
      <c r="AL319" s="8" t="s">
        <v>103</v>
      </c>
      <c r="AP319" s="8" t="s">
        <v>104</v>
      </c>
      <c r="AS319" t="str">
        <f ca="1">DEC2HEX(AK319)</f>
        <v>FA000</v>
      </c>
      <c r="AV319" s="72">
        <f ca="1">_xlfn.BITXOR(AV318,AK316)</f>
        <v>2097152000</v>
      </c>
      <c r="AW319" s="49"/>
      <c r="AX319" s="49"/>
      <c r="AZ319" s="63">
        <f t="shared" ca="1" si="54"/>
        <v>0</v>
      </c>
      <c r="BA319" s="63"/>
      <c r="BB319" s="63"/>
      <c r="BD319" s="72">
        <f t="shared" ca="1" si="53"/>
        <v>32000</v>
      </c>
      <c r="BE319" s="72"/>
      <c r="BF319" s="72"/>
      <c r="BX319">
        <f>2^31</f>
        <v>2147483648</v>
      </c>
      <c r="BY319" s="8" t="s">
        <v>255</v>
      </c>
    </row>
    <row r="320" spans="3:77" x14ac:dyDescent="0.25">
      <c r="C320" s="43" t="str">
        <f ca="1"/>
        <v xml:space="preserve">00 00 00 00 00 00 00 00 00 00 00 00 00 00 00 00 </v>
      </c>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76"/>
      <c r="AK320" s="77">
        <f ca="1">_xlfn.BITRSHIFT(AK319,HEX2DEC("B"))</f>
        <v>500</v>
      </c>
      <c r="AL320" s="8" t="s">
        <v>99</v>
      </c>
      <c r="AS320" t="str">
        <f ca="1">DEC2HEX(AK320)</f>
        <v>1F4</v>
      </c>
      <c r="AV320" s="97" t="str">
        <f ca="1">DEC2BIN(MOD(QUOTIENT(AV319,256^3),256),8)&amp;DEC2BIN(MOD(QUOTIENT(AV319,256^2),256),8)&amp;DEC2BIN(MOD(QUOTIENT(AV319,256^1),256),8)&amp;DEC2BIN(MOD(QUOTIENT(AV319,256^0),256),8)</f>
        <v>01111101000000000000000000000000</v>
      </c>
      <c r="AW320" s="49"/>
      <c r="AX320" s="49"/>
      <c r="AZ320" s="63">
        <f t="shared" ca="1" si="54"/>
        <v>0</v>
      </c>
      <c r="BA320" s="63"/>
      <c r="BB320" s="63"/>
      <c r="BD320" s="72">
        <f t="shared" ca="1" si="53"/>
        <v>16000</v>
      </c>
      <c r="BE320" s="72"/>
      <c r="BF320" s="72"/>
      <c r="BX320">
        <f>2^32</f>
        <v>4294967296</v>
      </c>
      <c r="BY320" s="8" t="s">
        <v>256</v>
      </c>
    </row>
    <row r="321" spans="2:77" x14ac:dyDescent="0.25">
      <c r="C321" s="43" t="str">
        <f ca="1"/>
        <v xml:space="preserve">00 00 00 00 00 00 00 00 c9 fc e6 ae 00 00 00 00 </v>
      </c>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76"/>
      <c r="AV321" s="97" t="str">
        <f ca="1">RIGHT(AV320,AY321)&amp;LEFT(AV320,LEN(AV320)-AY321)</f>
        <v>00000000000000000000000111110100</v>
      </c>
      <c r="AY321" s="79">
        <v>22</v>
      </c>
      <c r="AZ321" s="63">
        <f t="shared" ca="1" si="54"/>
        <v>0</v>
      </c>
      <c r="BA321" s="63"/>
      <c r="BB321" s="63"/>
      <c r="BD321" s="72">
        <f t="shared" ca="1" si="53"/>
        <v>8000</v>
      </c>
      <c r="BE321" s="72"/>
      <c r="BF321" s="72"/>
      <c r="BW321">
        <f>_xlfn.BITLSHIFT(BW315,18)</f>
        <v>6207045632</v>
      </c>
      <c r="BX321">
        <f>_xlfn.BITXOR(BW321,BX320)</f>
        <v>1912078336</v>
      </c>
    </row>
    <row r="322" spans="2:77" x14ac:dyDescent="0.25">
      <c r="C322" s="43" t="str">
        <f ca="1"/>
        <v xml:space="preserve">ff ff ff ff ff ff ff ff 04 00 00 00 00 00 00 00 </v>
      </c>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76"/>
      <c r="AV322" s="72">
        <f ca="1">SUMPRODUCT(--MID(AV321,LEN(AV321)+1-ROW(INDIRECT("1:"&amp;LEN(AV321))),1),(2^(ROW(INDIRECT("1:"&amp;LEN(AV321)))-1)))</f>
        <v>500</v>
      </c>
      <c r="AW322" s="49"/>
      <c r="AX322" s="49"/>
      <c r="AZ322" s="63">
        <f t="shared" ca="1" si="54"/>
        <v>0</v>
      </c>
      <c r="BA322" s="63"/>
      <c r="BB322" s="63"/>
      <c r="BD322" s="72">
        <f t="shared" ca="1" si="53"/>
        <v>4000</v>
      </c>
      <c r="BE322" s="72"/>
      <c r="BF322" s="72"/>
      <c r="BW322">
        <f>BW321-BX320</f>
        <v>1912078336</v>
      </c>
      <c r="BX322" s="97" t="str">
        <f>DEC2BIN(MOD(QUOTIENT(BW322,256^3),256),8)&amp;DEC2BIN(MOD(QUOTIENT(BW322,256^2),256),8)&amp;DEC2BIN(MOD(QUOTIENT(BW322,256^1),256),8)&amp;DEC2BIN(MOD(QUOTIENT(BW322,256^0),256),8)</f>
        <v>01110001111110000000000000000000</v>
      </c>
    </row>
    <row r="323" spans="2:77" x14ac:dyDescent="0.25">
      <c r="C323" s="43" t="str">
        <f ca="1"/>
        <v xml:space="preserve">ff ff ff ff 00 00 00 00 00 00 00 00 00 00 00 00 </v>
      </c>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76"/>
      <c r="AK323" s="80">
        <f ca="1">IF(Z316=25,_xlfn.BITXOR(AK317,AK305),-1)</f>
        <v>597257946</v>
      </c>
      <c r="AL323" s="81" t="s">
        <v>194</v>
      </c>
      <c r="AV323" s="104">
        <f ca="1">_xlfn.BITLSHIFT(_xlfn.BITXOR(AV319,_xlfn.BITLSHIFT(_xlfn.BITRSHIFT(AV319,AY321),AY321)),32-AY321)+_xlfn.BITRSHIFT(AV319,AY321)</f>
        <v>500</v>
      </c>
      <c r="AW323" s="49"/>
      <c r="AX323" s="49"/>
      <c r="AZ323" s="63">
        <f t="shared" ca="1" si="54"/>
        <v>0</v>
      </c>
      <c r="BA323" s="63"/>
      <c r="BB323" s="63"/>
      <c r="BD323" s="72">
        <f t="shared" ca="1" si="53"/>
        <v>2000</v>
      </c>
      <c r="BE323" s="72"/>
      <c r="BF323" s="72"/>
    </row>
    <row r="324" spans="2:77" ht="15.75" thickBot="1" x14ac:dyDescent="0.3">
      <c r="C324" s="44" t="str">
        <f ca="1"/>
        <v xml:space="preserve">00 40 38 44 01 00 00 00         </v>
      </c>
      <c r="D324" s="84"/>
      <c r="E324" s="84"/>
      <c r="F324" s="84"/>
      <c r="G324" s="84"/>
      <c r="H324" s="84"/>
      <c r="I324" s="84"/>
      <c r="J324" s="85" t="str">
        <f ca="1">IF(_xlfn.NUMBERVALUE(R324)=0,"Free Trial", "")</f>
        <v/>
      </c>
      <c r="K324" s="84"/>
      <c r="L324" s="86" t="s">
        <v>197</v>
      </c>
      <c r="M324" s="84">
        <f ca="1">IF(Q324="00",0,SIGN(55.5-CODE(LEFT(Q324,1)))*2^(MOD(CODE(LEFT(Q324,1))-IF(CODE(LEFT(Q324,1))&gt;57,55,48),8)*32+(CODE(RIGHT(Q324,1))-IF(CODE(RIGHT(Q324,1))&gt;57,55,48))*2+(CODE(LEFT(P324,1))&gt;55)-127)*(1+(CODE(RIGHT(N324,1))-IF(CODE(RIGHT(N324,1))&gt;57,55,48)+(CODE(LEFT(N324,1))-IF(CODE(LEFT(N324,1))&gt;57,55,48))*16+(CODE(RIGHT(O324,1))-IF(CODE(RIGHT(O324,1))&gt;57,55,48))*256+(CODE(LEFT(O324,1))-IF(CODE(LEFT(O324,1))&gt;57,55,48))*4096+(CODE(RIGHT(P324,1))-IF(CODE(RIGHT(P324,1))&gt;57,55,48))*65536+MOD(CODE(LEFT(P324,1))-IF(CODE(LEFT(P324,1))&gt;57,55,48),8)*1048576)/8388608))</f>
        <v>737</v>
      </c>
      <c r="N324" s="87" t="str">
        <f ca="1">UPPER(MID($C324,N$27,2))</f>
        <v>00</v>
      </c>
      <c r="O324" s="87" t="str">
        <f ca="1">UPPER(MID($C324,O$27,2))</f>
        <v>40</v>
      </c>
      <c r="P324" s="87" t="str">
        <f ca="1">UPPER(MID($C324,P$27,2))</f>
        <v>38</v>
      </c>
      <c r="Q324" s="87" t="str">
        <f ca="1">UPPER(MID($C324,Q$27,2))</f>
        <v>44</v>
      </c>
      <c r="R324" s="87" t="str">
        <f ca="1">MID($C324,R$27,2)</f>
        <v>01</v>
      </c>
      <c r="S324" s="84"/>
      <c r="T324" s="84"/>
      <c r="U324" s="84"/>
      <c r="V324" s="84"/>
      <c r="W324" s="84"/>
      <c r="X324" s="84"/>
      <c r="Y324" s="84"/>
      <c r="Z324" s="84"/>
      <c r="AA324" s="84"/>
      <c r="AB324" s="84"/>
      <c r="AC324" s="88"/>
      <c r="AK324" s="80"/>
      <c r="AL324" s="89" t="s">
        <v>199</v>
      </c>
      <c r="AZ324" s="63">
        <f t="shared" ca="1" si="54"/>
        <v>0</v>
      </c>
      <c r="BA324" s="63"/>
      <c r="BB324" s="63"/>
      <c r="BD324" s="72">
        <f t="shared" ca="1" si="53"/>
        <v>1000</v>
      </c>
      <c r="BE324" s="72"/>
      <c r="BF324" s="72"/>
    </row>
    <row r="325" spans="2:77" ht="15.75" thickBot="1" x14ac:dyDescent="0.3">
      <c r="C325" s="98"/>
      <c r="N325" s="37"/>
      <c r="O325" s="37"/>
      <c r="P325" s="37"/>
      <c r="Q325" s="37"/>
      <c r="R325" s="37"/>
      <c r="S325" s="37"/>
      <c r="T325" s="37"/>
      <c r="U325" s="37"/>
      <c r="V325" s="37"/>
      <c r="W325" s="37"/>
      <c r="X325" s="37"/>
      <c r="Y325" s="37"/>
      <c r="Z325" s="37"/>
      <c r="AA325" s="37"/>
      <c r="AB325" s="37"/>
      <c r="AC325" s="37"/>
      <c r="AZ325" s="63">
        <f t="shared" ca="1" si="54"/>
        <v>0</v>
      </c>
      <c r="BA325" s="63"/>
      <c r="BB325" s="63"/>
      <c r="BD325" s="72">
        <f t="shared" ca="1" si="53"/>
        <v>500</v>
      </c>
      <c r="BE325" s="72"/>
      <c r="BF325" s="72"/>
      <c r="BW325" s="97" t="str">
        <f ca="1">DEC2BIN(MOD(QUOTIENT(BD325,256^3),256),8)&amp;DEC2BIN(MOD(QUOTIENT(BD325,256^2),256),8)&amp;DEC2BIN(MOD(QUOTIENT(BD325,256^1),256),8)&amp;DEC2BIN(MOD(QUOTIENT(BD325,256^0),256),8)</f>
        <v>00000000000000000000000111110100</v>
      </c>
    </row>
    <row r="326" spans="2:77" x14ac:dyDescent="0.25">
      <c r="B326" s="41">
        <f>B299+1</f>
        <v>17</v>
      </c>
      <c r="C326" s="42" t="str">
        <f t="array" aca="1" ref="C326:C351" ca="1">TRANSPOSE(INDIRECT(CONCATENATE("AD$",B326,":BC$",B326)))</f>
        <v xml:space="preserve">a8 96 64 02 c4 0b 00 00 d0 c3 cc 0f 90 c4 cc 0f </v>
      </c>
      <c r="D326" s="45"/>
      <c r="E326" s="45"/>
      <c r="F326" s="45"/>
      <c r="G326" s="45"/>
      <c r="H326" s="45"/>
      <c r="I326" s="45"/>
      <c r="J326" s="45"/>
      <c r="K326" s="45" t="str">
        <f ca="1">CONCATENATE("CHALLENGE ",V335)</f>
        <v>CHALLENGE 12</v>
      </c>
      <c r="L326" s="45"/>
      <c r="M326" s="46" t="str">
        <f ca="1">UPPER(VLOOKUP(AK328,TRACKS!$BS$2:$BT$59,2,FALSE))</f>
        <v>THE LONDON EYE</v>
      </c>
      <c r="N326" s="47"/>
      <c r="O326" s="47"/>
      <c r="P326" s="47"/>
      <c r="Q326" s="47"/>
      <c r="R326" s="47"/>
      <c r="S326" s="47"/>
      <c r="T326" s="47"/>
      <c r="U326" s="47"/>
      <c r="V326" s="47"/>
      <c r="W326" s="47"/>
      <c r="X326" s="47"/>
      <c r="Y326" s="47"/>
      <c r="Z326" s="47" t="str">
        <f ca="1">MID($C326,Z$27,2)</f>
        <v>90</v>
      </c>
      <c r="AA326" s="47" t="str">
        <f ca="1">MID($C326,AA$27,2)</f>
        <v>c4</v>
      </c>
      <c r="AB326" s="47" t="str">
        <f ca="1">MID($C326,AB$27,2)</f>
        <v>cc</v>
      </c>
      <c r="AC326" s="48" t="str">
        <f ca="1">MID($C326,AC$27,2)</f>
        <v>0f</v>
      </c>
      <c r="AK326" t="str">
        <f ca="1">CONCATENATE(AC326,AB326,AA326,Z326)</f>
        <v>0fccc490</v>
      </c>
    </row>
    <row r="327" spans="2:77" x14ac:dyDescent="0.25">
      <c r="C327" s="43" t="str">
        <f ca="1"/>
        <v xml:space="preserve">07 00 00 00 07 00 00 00 01 00 00 00 00 00 00 00 </v>
      </c>
      <c r="D327" s="51"/>
      <c r="E327" s="51"/>
      <c r="F327" s="51"/>
      <c r="G327" s="51"/>
      <c r="H327" s="51"/>
      <c r="I327" s="51"/>
      <c r="J327" s="52" t="str">
        <f ca="1">VLOOKUP(N327,$AD$30:$AE$40,2)</f>
        <v>UNPLUGGED</v>
      </c>
      <c r="K327" s="53"/>
      <c r="L327" s="54">
        <f ca="1">HEX2DEC(CONCATENATE(X327,W327,V327))</f>
        <v>1</v>
      </c>
      <c r="M327" s="51" t="s">
        <v>89</v>
      </c>
      <c r="N327" s="55">
        <f ca="1">IF(LEFT(C327,2)="0A",10,_xlfn.NUMBERVALUE(LEFT(C327,2)))</f>
        <v>7</v>
      </c>
      <c r="O327" s="55"/>
      <c r="P327" s="55"/>
      <c r="Q327" s="55"/>
      <c r="R327" s="55"/>
      <c r="S327" s="55"/>
      <c r="T327" s="55"/>
      <c r="U327" s="55"/>
      <c r="V327" s="55" t="str">
        <f ca="1">MID($C327,V$27,2)</f>
        <v>01</v>
      </c>
      <c r="W327" s="55" t="str">
        <f ca="1">MID($C327,W$27,2)</f>
        <v>00</v>
      </c>
      <c r="X327" s="55" t="str">
        <f ca="1">MID($C327,X$27,2)</f>
        <v>00</v>
      </c>
      <c r="Y327" s="55"/>
      <c r="Z327" s="55"/>
      <c r="AA327" s="55"/>
      <c r="AB327" s="55"/>
      <c r="AC327" s="56"/>
      <c r="AK327">
        <f ca="1">HEX2DEC(AK326)+HEX2DEC("20")</f>
        <v>265077936</v>
      </c>
      <c r="BX327">
        <f>2^32+2^33</f>
        <v>12884901888</v>
      </c>
      <c r="BY327" s="8" t="s">
        <v>257</v>
      </c>
    </row>
    <row r="328" spans="2:77" x14ac:dyDescent="0.25">
      <c r="C328" s="43" t="str">
        <f ca="1"/>
        <v xml:space="preserve">00 00 00 00 00 00 00 00 00 00 00 00 08 00 00 00 </v>
      </c>
      <c r="D328" s="51"/>
      <c r="E328" s="51"/>
      <c r="F328" s="51"/>
      <c r="G328" s="51"/>
      <c r="H328" s="51"/>
      <c r="I328" s="51"/>
      <c r="K328" s="51"/>
      <c r="L328" s="54">
        <f ca="1">Z328</f>
        <v>8</v>
      </c>
      <c r="M328" s="51" t="s">
        <v>93</v>
      </c>
      <c r="N328" s="55"/>
      <c r="O328" s="55"/>
      <c r="P328" s="55"/>
      <c r="Q328" s="55"/>
      <c r="R328" s="55"/>
      <c r="S328" s="55"/>
      <c r="T328" s="55"/>
      <c r="U328" s="55"/>
      <c r="V328" s="55"/>
      <c r="W328" s="55"/>
      <c r="X328" s="55"/>
      <c r="Y328" s="55"/>
      <c r="Z328" s="55">
        <f ca="1">_xlfn.NUMBERVALUE(MID($C328,Z$27,2))</f>
        <v>8</v>
      </c>
      <c r="AA328" s="55"/>
      <c r="AB328" s="55"/>
      <c r="AC328" s="56"/>
      <c r="AK328" t="str">
        <f ca="1">VLOOKUP(AK327,TRACKS!$BP$2:$BQ$715,AK$27,FALSE)</f>
        <v>EventDef_Lon_Minitrack_B</v>
      </c>
      <c r="AV328" s="57">
        <f ca="1">_xlfn.BITLSHIFT(_xlfn.BITXOR(AV330,_xlfn.BITLSHIFT(_xlfn.BITRSHIFT(AV330,AY328),AY328)),32-AY328)+_xlfn.BITRSHIFT(AV330,AY328)</f>
        <v>500</v>
      </c>
      <c r="AW328" s="57"/>
      <c r="AX328" s="57"/>
      <c r="AY328" s="58">
        <v>22</v>
      </c>
      <c r="BW328">
        <f>_xlfn.BITLSHIFT(BW315,19)</f>
        <v>12414091264</v>
      </c>
      <c r="BX328">
        <f>_xlfn.BITXOR(BW328,BX327)</f>
        <v>8119123968</v>
      </c>
    </row>
    <row r="329" spans="2:77" x14ac:dyDescent="0.25">
      <c r="C329" s="43" t="str">
        <f ca="1"/>
        <v xml:space="preserve">00 00 00 01 00 00 00 00 00 40 41 44 00 40 41 44 </v>
      </c>
      <c r="D329" s="51"/>
      <c r="E329" s="51"/>
      <c r="F329" s="51"/>
      <c r="G329" s="51"/>
      <c r="H329" s="51"/>
      <c r="I329" s="51"/>
      <c r="J329" s="51" t="str">
        <f ca="1">IF(_xlfn.NUMBERVALUE(Q329)=0,"","TRAFFIC")</f>
        <v>TRAFFIC</v>
      </c>
      <c r="K329" s="51"/>
      <c r="L329" s="59" t="s">
        <v>97</v>
      </c>
      <c r="M329" s="51">
        <f ca="1">VLOOKUP(Y329&amp;X329&amp;W329&amp;V329,Floats!$A$2:$B$1353,2,FALSE)</f>
        <v>773</v>
      </c>
      <c r="N329" s="55"/>
      <c r="O329" s="55"/>
      <c r="P329" s="55"/>
      <c r="Q329" s="55" t="str">
        <f ca="1">MID($C329,Q$27,2)</f>
        <v>01</v>
      </c>
      <c r="R329" s="55"/>
      <c r="S329" s="55"/>
      <c r="T329" s="55"/>
      <c r="U329" s="55"/>
      <c r="V329" s="55" t="str">
        <f ca="1">MID($C329,V$27,2)</f>
        <v>00</v>
      </c>
      <c r="W329" s="55" t="str">
        <f ca="1">MID($C329,W$27,2)</f>
        <v>40</v>
      </c>
      <c r="X329" s="55" t="str">
        <f ca="1">MID($C329,X$27,2)</f>
        <v>41</v>
      </c>
      <c r="Y329" s="55" t="str">
        <f ca="1">MID($C329,Y$27,2)</f>
        <v>44</v>
      </c>
      <c r="Z329" s="55"/>
      <c r="AA329" s="55"/>
      <c r="AB329" s="55"/>
      <c r="AC329" s="56"/>
      <c r="AK329" s="60">
        <f ca="1">_xlfn.BITRSHIFT(AK330,HEX2DEC("B"))</f>
        <v>500</v>
      </c>
      <c r="AL329" s="61" t="s">
        <v>99</v>
      </c>
      <c r="AM329" s="62"/>
      <c r="AN329" s="62"/>
      <c r="AO329" s="62"/>
      <c r="AP329" s="62"/>
      <c r="AQ329" s="62"/>
      <c r="AR329" s="62"/>
      <c r="AS329" s="62" t="str">
        <f ca="1">DEC2HEX(AK329)</f>
        <v>1F4</v>
      </c>
      <c r="AV329" s="63">
        <f ca="1">AV328</f>
        <v>500</v>
      </c>
      <c r="AW329" s="63"/>
      <c r="AX329" s="63"/>
      <c r="AZ329" s="35"/>
      <c r="BW329">
        <f>BX328</f>
        <v>8119123968</v>
      </c>
      <c r="BX329" s="97" t="str">
        <f>DEC2BIN(MOD(QUOTIENT(BW329,256^3),256),8)&amp;DEC2BIN(MOD(QUOTIENT(BW329,256^2),256),8)&amp;DEC2BIN(MOD(QUOTIENT(BW329,256^1),256),8)&amp;DEC2BIN(MOD(QUOTIENT(BW329,256^0),256),8)</f>
        <v>11100011111100000000000000000000</v>
      </c>
    </row>
    <row r="330" spans="2:77" x14ac:dyDescent="0.25">
      <c r="C330" s="43" t="str">
        <f ca="1"/>
        <v xml:space="preserve">0c 00 00 00 00 00 00 00 00 00 00 00 00 00 00 00 </v>
      </c>
      <c r="D330" s="51"/>
      <c r="E330" s="51"/>
      <c r="F330" s="51"/>
      <c r="G330" s="51"/>
      <c r="H330" s="51"/>
      <c r="I330" s="51"/>
      <c r="J330" s="51"/>
      <c r="K330" s="51"/>
      <c r="L330" s="51"/>
      <c r="M330" s="51"/>
      <c r="N330" s="55"/>
      <c r="O330" s="55"/>
      <c r="P330" s="55"/>
      <c r="Q330" s="55"/>
      <c r="R330" s="55"/>
      <c r="S330" s="55"/>
      <c r="T330" s="55"/>
      <c r="U330" s="55"/>
      <c r="V330" s="55"/>
      <c r="W330" s="55"/>
      <c r="X330" s="55"/>
      <c r="Y330" s="55"/>
      <c r="Z330" s="55"/>
      <c r="AA330" s="55"/>
      <c r="AB330" s="55"/>
      <c r="AC330" s="56"/>
      <c r="AK330" s="62">
        <f ca="1">_xlfn.BITXOR(AK331,AK332)</f>
        <v>1024000</v>
      </c>
      <c r="AL330" s="61" t="s">
        <v>103</v>
      </c>
      <c r="AM330" s="62"/>
      <c r="AN330" s="62"/>
      <c r="AO330" s="62"/>
      <c r="AP330" s="61" t="s">
        <v>104</v>
      </c>
      <c r="AQ330" s="62"/>
      <c r="AR330" s="62"/>
      <c r="AS330" s="62" t="str">
        <f ca="1">DEC2HEX(AK330)</f>
        <v>FA000</v>
      </c>
      <c r="AV330" s="63">
        <f ca="1">_xlfn.BITXOR(AV331,AV332)</f>
        <v>2097152000</v>
      </c>
      <c r="AW330" s="63"/>
      <c r="AX330" s="63"/>
      <c r="AZ330" s="35"/>
    </row>
    <row r="331" spans="2:77" x14ac:dyDescent="0.25">
      <c r="C331" s="43" t="str">
        <f ca="1"/>
        <v xml:space="preserve">00 00 00 00 00 00 00 00 00 00 00 00 00 00 00 00 </v>
      </c>
      <c r="D331" s="51"/>
      <c r="E331" s="51"/>
      <c r="F331" s="51"/>
      <c r="G331" s="51"/>
      <c r="H331" s="51"/>
      <c r="I331" s="51"/>
      <c r="J331" s="64" t="s">
        <v>107</v>
      </c>
      <c r="K331" s="64">
        <f ca="1">HEX2DEC(CONCATENATE(AB335,AA335,Z335))</f>
        <v>250</v>
      </c>
      <c r="L331" s="64" t="s">
        <v>108</v>
      </c>
      <c r="M331" s="51"/>
      <c r="N331" s="55"/>
      <c r="O331" s="55"/>
      <c r="P331" s="55"/>
      <c r="Q331" s="55"/>
      <c r="R331" s="55"/>
      <c r="S331" s="55"/>
      <c r="T331" s="55"/>
      <c r="U331" s="55"/>
      <c r="V331" s="55"/>
      <c r="W331" s="55"/>
      <c r="X331" s="55"/>
      <c r="Y331" s="55"/>
      <c r="Z331" s="55"/>
      <c r="AA331" s="55"/>
      <c r="AB331" s="55"/>
      <c r="AC331" s="56"/>
      <c r="AK331" s="62">
        <f ca="1">_xlfn.BITXOR(AK344,I$28)</f>
        <v>252093208</v>
      </c>
      <c r="AL331" s="61" t="s">
        <v>110</v>
      </c>
      <c r="AM331" s="62"/>
      <c r="AN331" s="62"/>
      <c r="AO331" s="62"/>
      <c r="AP331" s="61" t="s">
        <v>104</v>
      </c>
      <c r="AQ331" s="62"/>
      <c r="AR331" s="62"/>
      <c r="AS331" s="62" t="str">
        <f ca="1">DEC2HEX(AK331)</f>
        <v>F06A318</v>
      </c>
      <c r="AV331" s="63">
        <f ca="1">_xlfn.BITXOR(AV344,AV$28)</f>
        <v>1913193240</v>
      </c>
      <c r="AW331" s="63"/>
      <c r="AX331" s="63"/>
      <c r="AZ331" s="35"/>
      <c r="BI331" t="s">
        <v>258</v>
      </c>
      <c r="BW331">
        <f ca="1">AV322</f>
        <v>500</v>
      </c>
      <c r="BX331" s="97" t="str">
        <f t="shared" ref="BX331:BX337" ca="1" si="57">DEC2BIN(MOD(QUOTIENT(BW331,256^3),256),8)&amp;DEC2BIN(MOD(QUOTIENT(BW331,256^2),256),8)&amp;DEC2BIN(MOD(QUOTIENT(BW331,256^1),256),8)&amp;DEC2BIN(MOD(QUOTIENT(BW331,256^0),256),8)</f>
        <v>00000000000000000000000111110100</v>
      </c>
    </row>
    <row r="332" spans="2:77" x14ac:dyDescent="0.25">
      <c r="C332" s="43" t="str">
        <f ca="1"/>
        <v xml:space="preserve">00 00 80 3f 00 00 00 00 00 00 00 00 68 27 67 25 </v>
      </c>
      <c r="D332" s="51"/>
      <c r="E332" s="51"/>
      <c r="F332" s="51"/>
      <c r="G332" s="51"/>
      <c r="H332" s="51"/>
      <c r="I332" s="51"/>
      <c r="J332" s="64" t="s">
        <v>113</v>
      </c>
      <c r="K332" s="64">
        <f ca="1">HEX2DEC(CONCATENATE(P336,O336,N336))</f>
        <v>165</v>
      </c>
      <c r="L332" s="64" t="s">
        <v>108</v>
      </c>
      <c r="M332" s="51"/>
      <c r="N332" s="55"/>
      <c r="O332" s="55"/>
      <c r="P332" s="55"/>
      <c r="Q332" s="55"/>
      <c r="R332" s="55"/>
      <c r="S332" s="55"/>
      <c r="T332" s="55"/>
      <c r="U332" s="55"/>
      <c r="V332" s="55"/>
      <c r="W332" s="55"/>
      <c r="X332" s="55"/>
      <c r="Y332" s="55"/>
      <c r="Z332" s="55"/>
      <c r="AA332" s="55"/>
      <c r="AB332" s="55"/>
      <c r="AC332" s="56"/>
      <c r="AK332" s="62">
        <f ca="1">AK338+AK333</f>
        <v>252248856</v>
      </c>
      <c r="AL332" s="61" t="s">
        <v>115</v>
      </c>
      <c r="AM332" s="62"/>
      <c r="AN332" s="62"/>
      <c r="AO332" s="62"/>
      <c r="AP332" s="62"/>
      <c r="AQ332" s="62"/>
      <c r="AR332" s="62"/>
      <c r="AS332" s="62" t="s">
        <v>116</v>
      </c>
      <c r="AV332" s="63">
        <f ca="1">AK332</f>
        <v>252248856</v>
      </c>
      <c r="AW332" s="63"/>
      <c r="AX332" s="63"/>
      <c r="AZ332" s="35"/>
      <c r="BG332" t="s">
        <v>259</v>
      </c>
      <c r="BI332" t="s">
        <v>260</v>
      </c>
      <c r="BW332">
        <f ca="1">AV319</f>
        <v>2097152000</v>
      </c>
      <c r="BX332" s="97" t="str">
        <f t="shared" ca="1" si="57"/>
        <v>01111101000000000000000000000000</v>
      </c>
    </row>
    <row r="333" spans="2:77" x14ac:dyDescent="0.25">
      <c r="C333" s="43" t="str">
        <f ca="1"/>
        <v xml:space="preserve">74 27 67 25 74 27 67 25 00 00 00 00 00 00 00 00 </v>
      </c>
      <c r="D333" s="51"/>
      <c r="E333" s="51"/>
      <c r="F333" s="51"/>
      <c r="G333" s="51"/>
      <c r="H333" s="51"/>
      <c r="I333" s="51"/>
      <c r="J333" s="64" t="s">
        <v>119</v>
      </c>
      <c r="K333" s="64">
        <f ca="1">HEX2DEC(CONCATENATE(T336,S336,R336))</f>
        <v>85</v>
      </c>
      <c r="L333" s="64" t="s">
        <v>108</v>
      </c>
      <c r="M333" s="51"/>
      <c r="N333" s="55"/>
      <c r="O333" s="55"/>
      <c r="P333" s="55"/>
      <c r="Q333" s="55"/>
      <c r="R333" s="55"/>
      <c r="S333" s="55"/>
      <c r="T333" s="55"/>
      <c r="U333" s="55"/>
      <c r="V333" s="55"/>
      <c r="W333" s="55"/>
      <c r="X333" s="55"/>
      <c r="Y333" s="55"/>
      <c r="Z333" s="55"/>
      <c r="AA333" s="55"/>
      <c r="AB333" s="55"/>
      <c r="AC333" s="56"/>
      <c r="AK333" s="62">
        <f ca="1">AK340+AK334</f>
        <v>4776</v>
      </c>
      <c r="AL333" s="61" t="s">
        <v>121</v>
      </c>
      <c r="AV333" s="65"/>
      <c r="AW333" s="49"/>
      <c r="AX333" s="49"/>
      <c r="AZ333" s="35"/>
      <c r="BG333" t="s">
        <v>261</v>
      </c>
      <c r="BH333" t="s">
        <v>262</v>
      </c>
      <c r="BI333">
        <v>22</v>
      </c>
      <c r="BW333">
        <f ca="1">_xlfn.BITRSHIFT(BW332,BI333)</f>
        <v>500</v>
      </c>
      <c r="BX333" s="97" t="str">
        <f t="shared" ca="1" si="57"/>
        <v>00000000000000000000000111110100</v>
      </c>
    </row>
    <row r="334" spans="2:77" x14ac:dyDescent="0.25">
      <c r="C334" s="43" t="str">
        <f ca="1"/>
        <v xml:space="preserve">90 8e 21 1a 00 00 00 00 00 00 00 00 01 01 00 00 </v>
      </c>
      <c r="D334" s="51"/>
      <c r="E334" s="51"/>
      <c r="F334" s="51"/>
      <c r="G334" s="51"/>
      <c r="H334" s="51"/>
      <c r="I334" s="51"/>
      <c r="J334" s="55"/>
      <c r="K334" s="55"/>
      <c r="L334" s="55"/>
      <c r="M334" s="51"/>
      <c r="N334" s="55"/>
      <c r="O334" s="55"/>
      <c r="P334" s="55"/>
      <c r="Q334" s="55"/>
      <c r="R334" s="55"/>
      <c r="S334" s="55"/>
      <c r="T334" s="55"/>
      <c r="U334" s="55"/>
      <c r="V334" s="55"/>
      <c r="W334" s="55"/>
      <c r="X334" s="55"/>
      <c r="Y334" s="55"/>
      <c r="Z334" s="55"/>
      <c r="AA334" s="55"/>
      <c r="AB334" s="55"/>
      <c r="AC334" s="56"/>
      <c r="AK334" s="62">
        <f>18*16</f>
        <v>288</v>
      </c>
      <c r="AL334" s="61" t="s">
        <v>126</v>
      </c>
      <c r="AV334" s="65"/>
      <c r="AW334" s="49"/>
      <c r="AX334" s="49"/>
      <c r="AZ334" s="35"/>
      <c r="BG334" t="s">
        <v>263</v>
      </c>
      <c r="BH334" t="s">
        <v>264</v>
      </c>
      <c r="BI334">
        <v>22</v>
      </c>
      <c r="BW334">
        <f ca="1">_xlfn.BITLSHIFT(BW333,BI334)</f>
        <v>2097152000</v>
      </c>
      <c r="BX334" s="97" t="str">
        <f t="shared" ca="1" si="57"/>
        <v>01111101000000000000000000000000</v>
      </c>
    </row>
    <row r="335" spans="2:77" x14ac:dyDescent="0.25">
      <c r="C335" s="43" t="str">
        <f ca="1"/>
        <v xml:space="preserve">d0 a7 a2 0d c3 0b 00 00 0c 00 00 00 fa 00 00 00 </v>
      </c>
      <c r="D335" s="51"/>
      <c r="E335" s="51"/>
      <c r="F335" s="51"/>
      <c r="G335" s="51"/>
      <c r="H335" s="51"/>
      <c r="I335" s="51"/>
      <c r="J335" s="51"/>
      <c r="K335" s="51"/>
      <c r="L335" s="51"/>
      <c r="M335" s="51"/>
      <c r="N335" s="55"/>
      <c r="O335" s="55"/>
      <c r="P335" s="55"/>
      <c r="Q335" s="55"/>
      <c r="R335" s="55"/>
      <c r="S335" s="55"/>
      <c r="T335" s="55"/>
      <c r="U335" s="55"/>
      <c r="V335" s="55">
        <f ca="1">_xlfn.NUMBERVALUE(HEX2DEC(MID($C335,V$27,2)))</f>
        <v>12</v>
      </c>
      <c r="W335" s="55"/>
      <c r="X335" s="55"/>
      <c r="Y335" s="55"/>
      <c r="Z335" s="55" t="str">
        <f t="shared" ref="Z335:AB336" ca="1" si="58">MID($C335,Z$27,2)</f>
        <v>fa</v>
      </c>
      <c r="AA335" s="55" t="str">
        <f t="shared" ca="1" si="58"/>
        <v>00</v>
      </c>
      <c r="AB335" s="55" t="str">
        <f t="shared" ca="1" si="58"/>
        <v>00</v>
      </c>
      <c r="AC335" s="56"/>
      <c r="AK335" t="s">
        <v>131</v>
      </c>
      <c r="AZ335" s="35"/>
      <c r="BH335" s="9" t="s">
        <v>265</v>
      </c>
      <c r="BI335" t="s">
        <v>266</v>
      </c>
      <c r="BW335">
        <f ca="1">_xlfn.BITXOR(BW334,BW332)</f>
        <v>0</v>
      </c>
      <c r="BX335" s="97" t="str">
        <f t="shared" ca="1" si="57"/>
        <v>00000000000000000000000000000000</v>
      </c>
    </row>
    <row r="336" spans="2:77" x14ac:dyDescent="0.25">
      <c r="C336" s="43" t="str">
        <f ca="1"/>
        <v xml:space="preserve">a5 00 00 00 55 00 00 00 09 00 00 00 7e 44 90 2c </v>
      </c>
      <c r="D336" s="51"/>
      <c r="E336" s="51"/>
      <c r="F336" s="51"/>
      <c r="G336" s="51"/>
      <c r="H336" s="51"/>
      <c r="I336" s="51"/>
      <c r="J336" s="51" t="s">
        <v>134</v>
      </c>
      <c r="K336" s="51">
        <f ca="1">IF(AK336=0,0,AK347)</f>
        <v>5</v>
      </c>
      <c r="L336" s="68" t="str">
        <f ca="1">VLOOKUP(V336,$AD$72:$AE$97,2)</f>
        <v>License</v>
      </c>
      <c r="M336" s="66"/>
      <c r="N336" s="55" t="str">
        <f ca="1">MID($C336,N$27,2)</f>
        <v>a5</v>
      </c>
      <c r="O336" s="55" t="str">
        <f ca="1">MID($C336,O$27,2)</f>
        <v>00</v>
      </c>
      <c r="P336" s="55" t="str">
        <f ca="1">MID($C336,P$27,2)</f>
        <v>00</v>
      </c>
      <c r="Q336" s="55"/>
      <c r="R336" s="55" t="str">
        <f t="shared" ref="R336:T337" ca="1" si="59">MID($C336,R$27,2)</f>
        <v>55</v>
      </c>
      <c r="S336" s="55" t="str">
        <f t="shared" ca="1" si="59"/>
        <v>00</v>
      </c>
      <c r="T336" s="55" t="str">
        <f t="shared" ca="1" si="59"/>
        <v>00</v>
      </c>
      <c r="U336" s="55"/>
      <c r="V336" s="55">
        <f ca="1">_xlfn.NUMBERVALUE(HEX2DEC(MID($C336,V$27,2)))</f>
        <v>9</v>
      </c>
      <c r="W336" s="55"/>
      <c r="X336" s="55"/>
      <c r="Y336" s="55"/>
      <c r="Z336" s="55" t="str">
        <f t="shared" ca="1" si="58"/>
        <v>7e</v>
      </c>
      <c r="AA336" s="55" t="str">
        <f t="shared" ca="1" si="58"/>
        <v>44</v>
      </c>
      <c r="AB336" s="55" t="str">
        <f t="shared" ca="1" si="58"/>
        <v>90</v>
      </c>
      <c r="AC336" s="56" t="str">
        <f ca="1">MID($C336,AC$27,2)</f>
        <v>2c</v>
      </c>
      <c r="AK336">
        <f ca="1">HEX2DEC(CONCATENATE(AC336,AB336,AA336,Z336))</f>
        <v>747652222</v>
      </c>
      <c r="AL336" t="str">
        <f ca="1">DEC2HEX(AK336)</f>
        <v>2C90447E</v>
      </c>
      <c r="AO336" s="8" t="s">
        <v>137</v>
      </c>
      <c r="AS336" t="s">
        <v>138</v>
      </c>
      <c r="AZ336" s="35"/>
      <c r="BG336" t="s">
        <v>267</v>
      </c>
      <c r="BH336" t="s">
        <v>264</v>
      </c>
      <c r="BI336">
        <v>10</v>
      </c>
      <c r="BW336">
        <f ca="1">_xlfn.BITLSHIFT(BW335,BI336)</f>
        <v>0</v>
      </c>
      <c r="BX336" s="97" t="str">
        <f t="shared" ca="1" si="57"/>
        <v>00000000000000000000000000000000</v>
      </c>
    </row>
    <row r="337" spans="3:76" x14ac:dyDescent="0.25">
      <c r="C337" s="43" t="str">
        <f ca="1"/>
        <v xml:space="preserve">00 00 00 00 38 1f d0 2d 00 00 00 00 04 00 00 00 </v>
      </c>
      <c r="D337" s="51"/>
      <c r="E337" s="51"/>
      <c r="F337" s="51"/>
      <c r="G337" s="51"/>
      <c r="H337" s="51"/>
      <c r="I337" s="51"/>
      <c r="J337" s="69" t="s">
        <v>141</v>
      </c>
      <c r="K337" s="68" t="str">
        <f ca="1">VLOOKUP(Z337,$AD$99:$AE$103,2)</f>
        <v>N/A</v>
      </c>
      <c r="L337" s="73"/>
      <c r="M337" s="51"/>
      <c r="N337" s="55"/>
      <c r="O337" s="55"/>
      <c r="P337" s="55"/>
      <c r="Q337" s="55"/>
      <c r="R337" s="55" t="str">
        <f t="shared" ca="1" si="59"/>
        <v>38</v>
      </c>
      <c r="S337" s="55" t="str">
        <f t="shared" ca="1" si="59"/>
        <v>1f</v>
      </c>
      <c r="T337" s="55" t="str">
        <f t="shared" ca="1" si="59"/>
        <v>d0</v>
      </c>
      <c r="U337" s="55" t="str">
        <f ca="1">MID($C337,U$27,2)</f>
        <v>2d</v>
      </c>
      <c r="V337" s="55"/>
      <c r="W337" s="55"/>
      <c r="X337" s="55"/>
      <c r="Y337" s="55"/>
      <c r="Z337" s="55">
        <f ca="1">_xlfn.NUMBERVALUE(HEX2DEC(MID($C337,Z$27,2)))</f>
        <v>4</v>
      </c>
      <c r="AA337" s="55"/>
      <c r="AB337" s="55"/>
      <c r="AC337" s="56"/>
      <c r="AV337" s="72">
        <f ca="1">HEX2DEC(CONCATENATE(U337,T337,S337,R337))</f>
        <v>768614200</v>
      </c>
      <c r="AW337" s="49"/>
      <c r="AX337" s="49"/>
      <c r="AZ337" s="35"/>
      <c r="BH337" s="9" t="s">
        <v>268</v>
      </c>
      <c r="BI337" t="s">
        <v>269</v>
      </c>
      <c r="BW337">
        <f ca="1">BW336+BW333</f>
        <v>500</v>
      </c>
      <c r="BX337" s="97" t="str">
        <f t="shared" ca="1" si="57"/>
        <v>00000000000000000000000111110100</v>
      </c>
    </row>
    <row r="338" spans="3:76" x14ac:dyDescent="0.25">
      <c r="C338" s="43" t="str">
        <f ca="1"/>
        <v xml:space="preserve">ff ff ff ff 00 00 00 00 00 00 00 00 00 00 00 00 </v>
      </c>
      <c r="D338" s="51"/>
      <c r="E338" s="51"/>
      <c r="F338" s="51"/>
      <c r="G338" s="51"/>
      <c r="H338" s="51"/>
      <c r="I338" s="51"/>
      <c r="J338" s="51"/>
      <c r="K338" s="51"/>
      <c r="L338" s="73"/>
      <c r="M338" s="51"/>
      <c r="N338" s="55"/>
      <c r="O338" s="55"/>
      <c r="P338" s="55"/>
      <c r="Q338" s="55"/>
      <c r="R338" s="55"/>
      <c r="S338" s="55"/>
      <c r="T338" s="55"/>
      <c r="U338" s="55"/>
      <c r="V338" s="55"/>
      <c r="W338" s="55"/>
      <c r="X338" s="55"/>
      <c r="Y338" s="55"/>
      <c r="Z338" s="55"/>
      <c r="AA338" s="55"/>
      <c r="AB338" s="55"/>
      <c r="AC338" s="56"/>
      <c r="AK338">
        <f ca="1">AK$3</f>
        <v>252244080</v>
      </c>
      <c r="AL338" s="8" t="s">
        <v>146</v>
      </c>
      <c r="AZ338" s="35"/>
      <c r="BI338">
        <v>22</v>
      </c>
      <c r="BW338">
        <f ca="1">_xlfn.BITLSHIFT(_xlfn.BITXOR(BW332,_xlfn.BITLSHIFT(_xlfn.BITRSHIFT(BW332,BI338),BI338)),32-BI338)+_xlfn.BITRSHIFT(BW332,BI338)</f>
        <v>500</v>
      </c>
    </row>
    <row r="339" spans="3:76" x14ac:dyDescent="0.25">
      <c r="C339" s="43" t="str">
        <f ca="1"/>
        <v xml:space="preserve">00 00 00 00 00 00 00 00 00 00 00 00 00 00 00 00 </v>
      </c>
      <c r="D339" s="51"/>
      <c r="E339" s="51"/>
      <c r="F339" s="51"/>
      <c r="G339" s="51"/>
      <c r="H339" s="51"/>
      <c r="I339" s="51"/>
      <c r="J339" s="51"/>
      <c r="K339" s="51"/>
      <c r="L339" s="51"/>
      <c r="M339" s="51"/>
      <c r="N339" s="55"/>
      <c r="O339" s="55"/>
      <c r="P339" s="55"/>
      <c r="Q339" s="55"/>
      <c r="R339" s="55"/>
      <c r="S339" s="55"/>
      <c r="T339" s="55"/>
      <c r="U339" s="55"/>
      <c r="V339" s="55"/>
      <c r="W339" s="55"/>
      <c r="X339" s="55"/>
      <c r="Y339" s="55"/>
      <c r="Z339" s="55"/>
      <c r="AA339" s="55"/>
      <c r="AB339" s="55"/>
      <c r="AC339" s="56"/>
      <c r="AK339">
        <f>25.5*16</f>
        <v>408</v>
      </c>
      <c r="AL339" s="8" t="s">
        <v>151</v>
      </c>
      <c r="AZ339" s="35"/>
    </row>
    <row r="340" spans="3:76" x14ac:dyDescent="0.25">
      <c r="C340" s="43" t="str">
        <f ca="1"/>
        <v xml:space="preserve">00 00 00 00 00 00 00 00 00 00 00 00 00 00 00 00 </v>
      </c>
      <c r="D340" s="51"/>
      <c r="E340" s="51"/>
      <c r="F340" s="51"/>
      <c r="G340" s="51"/>
      <c r="H340" s="51"/>
      <c r="I340" s="51"/>
      <c r="J340" s="51"/>
      <c r="K340" s="51"/>
      <c r="L340" s="51"/>
      <c r="M340" s="51"/>
      <c r="N340" s="55"/>
      <c r="O340" s="55"/>
      <c r="P340" s="55"/>
      <c r="Q340" s="55"/>
      <c r="R340" s="55"/>
      <c r="S340" s="55"/>
      <c r="T340" s="55"/>
      <c r="U340" s="55"/>
      <c r="V340" s="55"/>
      <c r="W340" s="55"/>
      <c r="X340" s="55"/>
      <c r="Y340" s="55"/>
      <c r="Z340" s="55"/>
      <c r="AA340" s="55"/>
      <c r="AB340" s="55"/>
      <c r="AC340" s="56"/>
      <c r="AK340">
        <f ca="1">(V335-1)*AK339</f>
        <v>4488</v>
      </c>
      <c r="AL340" s="8" t="s">
        <v>155</v>
      </c>
      <c r="AZ340" s="35"/>
    </row>
    <row r="341" spans="3:76" x14ac:dyDescent="0.25">
      <c r="C341" s="43" t="str">
        <f ca="1"/>
        <v xml:space="preserve">00 00 00 00 ed ff e6 ae 00 00 00 00 ff ff ff ff </v>
      </c>
      <c r="D341" s="51"/>
      <c r="E341" s="51"/>
      <c r="F341" s="51"/>
      <c r="G341" s="51"/>
      <c r="H341" s="51"/>
      <c r="I341" s="51"/>
      <c r="J341" s="69" t="s">
        <v>85</v>
      </c>
      <c r="K341" s="68" t="str">
        <f ca="1">VLOOKUP(Z341,$AD$105:$AE$110,2)</f>
        <v>N/A</v>
      </c>
      <c r="L341" s="51"/>
      <c r="M341" s="51"/>
      <c r="N341" s="55"/>
      <c r="O341" s="55"/>
      <c r="P341" s="55"/>
      <c r="Q341" s="55"/>
      <c r="R341" s="55"/>
      <c r="S341" s="55"/>
      <c r="T341" s="55"/>
      <c r="U341" s="55"/>
      <c r="V341" s="55"/>
      <c r="W341" s="55"/>
      <c r="X341" s="55"/>
      <c r="Y341" s="55"/>
      <c r="Z341" s="55">
        <f ca="1">_xlfn.NUMBERVALUE(HEX2DEC(MID($C341,Z$27,2)))</f>
        <v>255</v>
      </c>
      <c r="AA341" s="55"/>
      <c r="AB341" s="55"/>
      <c r="AC341" s="56"/>
      <c r="AK341">
        <f>10*16+12</f>
        <v>172</v>
      </c>
      <c r="AL341" s="8" t="s">
        <v>159</v>
      </c>
      <c r="AZ341" s="35"/>
    </row>
    <row r="342" spans="3:76" x14ac:dyDescent="0.25">
      <c r="C342" s="43" t="str">
        <f ca="1"/>
        <v xml:space="preserve">ff ff ff ff 04 00 00 00 00 00 00 00 ff ff ff ff </v>
      </c>
      <c r="D342" s="51"/>
      <c r="E342" s="51"/>
      <c r="F342" s="51"/>
      <c r="G342" s="51"/>
      <c r="H342" s="51"/>
      <c r="I342" s="51"/>
      <c r="J342" s="51" t="s">
        <v>162</v>
      </c>
      <c r="K342" s="68" t="str">
        <f ca="1">VLOOKUP(M342,$AD$113:$AE$135,2,FALSE)</f>
        <v>N/A</v>
      </c>
      <c r="M342" s="54">
        <f ca="1">HEX2DEC(CONCATENATE(X342,W342,V342))</f>
        <v>0</v>
      </c>
      <c r="N342" s="55"/>
      <c r="O342" s="55"/>
      <c r="P342" s="55"/>
      <c r="Q342" s="55"/>
      <c r="R342" s="55"/>
      <c r="S342" s="55"/>
      <c r="T342" s="55"/>
      <c r="U342" s="55"/>
      <c r="V342" s="55" t="str">
        <f ca="1">MID($C342,V$27,2)</f>
        <v>00</v>
      </c>
      <c r="W342" s="55" t="str">
        <f ca="1">MID($C342,W$27,2)</f>
        <v>00</v>
      </c>
      <c r="X342" s="55" t="str">
        <f ca="1">MID($C342,X$27,2)</f>
        <v>00</v>
      </c>
      <c r="Y342" s="55"/>
      <c r="Z342" s="55"/>
      <c r="AA342" s="55"/>
      <c r="AB342" s="55"/>
      <c r="AC342" s="56"/>
      <c r="AK342">
        <f ca="1">AK340+AK341</f>
        <v>4660</v>
      </c>
      <c r="AL342" s="8" t="s">
        <v>164</v>
      </c>
      <c r="AZ342" s="35"/>
    </row>
    <row r="343" spans="3:76" x14ac:dyDescent="0.25">
      <c r="C343" s="43" t="str">
        <f ca="1"/>
        <v xml:space="preserve">00 00 00 00 00 00 00 00 00 00 00 00 00 00 00 00 </v>
      </c>
      <c r="D343" s="51"/>
      <c r="E343" s="51"/>
      <c r="F343" s="51"/>
      <c r="G343" s="51"/>
      <c r="H343" s="51"/>
      <c r="I343" s="51"/>
      <c r="J343" s="51" t="s">
        <v>167</v>
      </c>
      <c r="K343" s="51">
        <f ca="1">IF(AK344=0,0,AK329)</f>
        <v>500</v>
      </c>
      <c r="L343" s="68" t="str">
        <f ca="1">VLOOKUP(Z343,$AD$72:$AE$97,2)</f>
        <v>Credit</v>
      </c>
      <c r="M343" s="51"/>
      <c r="N343" s="51"/>
      <c r="O343" s="51"/>
      <c r="P343" s="51"/>
      <c r="Q343" s="51"/>
      <c r="R343" s="51"/>
      <c r="S343" s="51"/>
      <c r="T343" s="51"/>
      <c r="U343" s="51"/>
      <c r="V343" s="51"/>
      <c r="W343" s="51"/>
      <c r="X343" s="51"/>
      <c r="Y343" s="51"/>
      <c r="Z343" s="55">
        <f ca="1">_xlfn.NUMBERVALUE(HEX2DEC(MID($C343,Z$27,2)))</f>
        <v>0</v>
      </c>
      <c r="AA343" s="51"/>
      <c r="AB343" s="51"/>
      <c r="AC343" s="76"/>
      <c r="AK343">
        <f ca="1">AK338+AK342</f>
        <v>252248740</v>
      </c>
      <c r="AL343" s="8" t="s">
        <v>115</v>
      </c>
      <c r="AS343" t="s">
        <v>116</v>
      </c>
      <c r="AT343" t="str">
        <f ca="1">DEC2HEX(AK343)</f>
        <v>F0902A4</v>
      </c>
      <c r="AZ343" s="35"/>
    </row>
    <row r="344" spans="3:76" x14ac:dyDescent="0.25">
      <c r="C344" s="43" t="str">
        <f ca="1"/>
        <v xml:space="preserve">c2 cd 9f 2c 00 00 00 00 84 1e 90 51 00 00 00 00 </v>
      </c>
      <c r="D344" s="51"/>
      <c r="E344" s="51"/>
      <c r="F344" s="51"/>
      <c r="G344" s="51"/>
      <c r="H344" s="51"/>
      <c r="I344" s="51"/>
      <c r="J344" s="51"/>
      <c r="K344" s="51"/>
      <c r="L344" s="51"/>
      <c r="M344" s="51"/>
      <c r="N344" s="55" t="str">
        <f ca="1">MID($C344,N$27,2)</f>
        <v>c2</v>
      </c>
      <c r="O344" s="55" t="str">
        <f ca="1">MID($C344,O$27,2)</f>
        <v>cd</v>
      </c>
      <c r="P344" s="55" t="str">
        <f ca="1">MID($C344,P$27,2)</f>
        <v>9f</v>
      </c>
      <c r="Q344" s="55" t="str">
        <f ca="1">MID($C344,Q$27,2)</f>
        <v>2c</v>
      </c>
      <c r="R344" s="51"/>
      <c r="S344" s="51"/>
      <c r="T344" s="51"/>
      <c r="U344" s="51"/>
      <c r="V344" s="55" t="str">
        <f ca="1">MID($C344,V$27,2)</f>
        <v>84</v>
      </c>
      <c r="W344" s="55" t="str">
        <f ca="1">MID($C344,W$27,2)</f>
        <v>1e</v>
      </c>
      <c r="X344" s="55" t="str">
        <f ca="1">MID($C344,X$27,2)</f>
        <v>90</v>
      </c>
      <c r="Y344" s="55" t="str">
        <f ca="1">MID($C344,Y$27,2)</f>
        <v>51</v>
      </c>
      <c r="Z344" s="51"/>
      <c r="AA344" s="51"/>
      <c r="AB344" s="51"/>
      <c r="AC344" s="76"/>
      <c r="AK344" s="62">
        <f ca="1">HEX2DEC(CONCATENATE(Q344,P344,O344,N344))</f>
        <v>748670402</v>
      </c>
      <c r="AL344" s="61" t="s">
        <v>173</v>
      </c>
      <c r="AV344" s="63">
        <f ca="1">HEX2DEC(CONCATENATE(Y344,X344,W344,V344))</f>
        <v>1368399492</v>
      </c>
      <c r="AW344" s="63"/>
      <c r="AX344" s="63"/>
      <c r="AZ344" s="35"/>
    </row>
    <row r="345" spans="3:76" x14ac:dyDescent="0.25">
      <c r="C345" s="43" t="str">
        <f ca="1"/>
        <v xml:space="preserve">04 00 00 00 ff ff ff ff 00 00 00 00 00 00 00 00 </v>
      </c>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76"/>
      <c r="AK345">
        <f ca="1">_xlfn.BITXOR(AK336,I$28)</f>
        <v>252258980</v>
      </c>
      <c r="AL345" s="8" t="s">
        <v>110</v>
      </c>
      <c r="AP345" s="8" t="s">
        <v>104</v>
      </c>
      <c r="AS345" t="str">
        <f ca="1">DEC2HEX(AK345)</f>
        <v>F092AA4</v>
      </c>
      <c r="AV345" s="72">
        <f ca="1">_xlfn.BITXOR(AV337,AV$28)</f>
        <v>239665828</v>
      </c>
      <c r="AW345" s="49"/>
      <c r="AX345" s="49"/>
      <c r="AZ345" s="35"/>
    </row>
    <row r="346" spans="3:76" x14ac:dyDescent="0.25">
      <c r="C346" s="43" t="str">
        <f ca="1"/>
        <v xml:space="preserve">00 00 00 00 00 00 00 00 00 00 00 00 00 00 00 00 </v>
      </c>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76"/>
      <c r="AK346">
        <f ca="1">_xlfn.BITXOR(AK345,AK343)</f>
        <v>10240</v>
      </c>
      <c r="AL346" s="8" t="s">
        <v>103</v>
      </c>
      <c r="AP346" s="8" t="s">
        <v>104</v>
      </c>
      <c r="AS346" t="str">
        <f ca="1">DEC2HEX(AK346)</f>
        <v>2800</v>
      </c>
      <c r="AV346" s="72">
        <f ca="1">_xlfn.BITXOR(AV345,AK343)</f>
        <v>20971520</v>
      </c>
      <c r="AW346" s="49"/>
      <c r="AX346" s="49"/>
      <c r="AZ346" s="35"/>
    </row>
    <row r="347" spans="3:76" x14ac:dyDescent="0.25">
      <c r="C347" s="43" t="str">
        <f ca="1"/>
        <v xml:space="preserve">00 00 00 00 00 00 00 00 00 00 00 00 00 00 00 00 </v>
      </c>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76"/>
      <c r="AK347" s="77">
        <f ca="1">_xlfn.BITRSHIFT(AK346,HEX2DEC("B"))</f>
        <v>5</v>
      </c>
      <c r="AL347" s="8" t="s">
        <v>99</v>
      </c>
      <c r="AS347" t="str">
        <f ca="1">DEC2HEX(AK347)</f>
        <v>5</v>
      </c>
      <c r="AV347" s="97"/>
      <c r="AW347" s="49"/>
      <c r="AX347" s="49"/>
      <c r="AZ347" s="35"/>
    </row>
    <row r="348" spans="3:76" x14ac:dyDescent="0.25">
      <c r="C348" s="43" t="str">
        <f ca="1"/>
        <v xml:space="preserve">00 00 00 00 00 00 00 00 61 fe e6 ae 00 00 00 00 </v>
      </c>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76"/>
      <c r="AV348" s="97"/>
      <c r="AY348" s="79">
        <v>22</v>
      </c>
      <c r="AZ348" s="35"/>
    </row>
    <row r="349" spans="3:76" x14ac:dyDescent="0.25">
      <c r="C349" s="43" t="str">
        <f ca="1"/>
        <v xml:space="preserve">ff ff ff ff ff ff ff ff 04 00 00 00 00 00 00 00 </v>
      </c>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76"/>
      <c r="AV349" s="72"/>
      <c r="AW349" s="49"/>
      <c r="AX349" s="49"/>
      <c r="AZ349" s="35"/>
    </row>
    <row r="350" spans="3:76" x14ac:dyDescent="0.25">
      <c r="C350" s="43" t="str">
        <f ca="1"/>
        <v xml:space="preserve">ff ff ff ff 00 00 00 00 00 00 00 00 00 00 00 00 </v>
      </c>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76"/>
      <c r="AK350" s="80">
        <f ca="1">IF(Z343=25,_xlfn.BITXOR(AK344,AK332),-1)</f>
        <v>-1</v>
      </c>
      <c r="AL350" s="81" t="s">
        <v>194</v>
      </c>
      <c r="AV350" s="72">
        <f ca="1">_xlfn.BITLSHIFT(_xlfn.BITXOR(AV346,_xlfn.BITLSHIFT(_xlfn.BITRSHIFT(AV346,AY348),AY348)),32-AY348)+_xlfn.BITRSHIFT(AV346,AY348)</f>
        <v>5</v>
      </c>
      <c r="AW350" s="49"/>
      <c r="AX350" s="49"/>
      <c r="AZ350" s="35"/>
    </row>
    <row r="351" spans="3:76" ht="15.75" thickBot="1" x14ac:dyDescent="0.3">
      <c r="C351" s="44" t="str">
        <f ca="1"/>
        <v xml:space="preserve">00 80 3b 44 01 00 00 00         </v>
      </c>
      <c r="D351" s="84"/>
      <c r="E351" s="84"/>
      <c r="F351" s="84"/>
      <c r="G351" s="84"/>
      <c r="H351" s="84"/>
      <c r="I351" s="84"/>
      <c r="J351" s="85" t="str">
        <f ca="1">IF(_xlfn.NUMBERVALUE(R351)=0,"Free Trial", "")</f>
        <v/>
      </c>
      <c r="K351" s="84"/>
      <c r="L351" s="86" t="s">
        <v>197</v>
      </c>
      <c r="M351" s="84">
        <f ca="1">IF(Q351="00",0,SIGN(55.5-CODE(LEFT(Q351,1)))*2^(MOD(CODE(LEFT(Q351,1))-IF(CODE(LEFT(Q351,1))&gt;57,55,48),8)*32+(CODE(RIGHT(Q351,1))-IF(CODE(RIGHT(Q351,1))&gt;57,55,48))*2+(CODE(LEFT(P351,1))&gt;55)-127)*(1+(CODE(RIGHT(N351,1))-IF(CODE(RIGHT(N351,1))&gt;57,55,48)+(CODE(LEFT(N351,1))-IF(CODE(LEFT(N351,1))&gt;57,55,48))*16+(CODE(RIGHT(O351,1))-IF(CODE(RIGHT(O351,1))&gt;57,55,48))*256+(CODE(LEFT(O351,1))-IF(CODE(LEFT(O351,1))&gt;57,55,48))*4096+(CODE(RIGHT(P351,1))-IF(CODE(RIGHT(P351,1))&gt;57,55,48))*65536+MOD(CODE(LEFT(P351,1))-IF(CODE(LEFT(P351,1))&gt;57,55,48),8)*1048576)/8388608))</f>
        <v>750</v>
      </c>
      <c r="N351" s="87" t="str">
        <f ca="1">UPPER(MID($C351,N$27,2))</f>
        <v>00</v>
      </c>
      <c r="O351" s="87" t="str">
        <f ca="1">UPPER(MID($C351,O$27,2))</f>
        <v>80</v>
      </c>
      <c r="P351" s="87" t="str">
        <f ca="1">UPPER(MID($C351,P$27,2))</f>
        <v>3B</v>
      </c>
      <c r="Q351" s="87" t="str">
        <f ca="1">UPPER(MID($C351,Q$27,2))</f>
        <v>44</v>
      </c>
      <c r="R351" s="87" t="str">
        <f ca="1">MID($C351,R$27,2)</f>
        <v>01</v>
      </c>
      <c r="S351" s="84"/>
      <c r="T351" s="84"/>
      <c r="U351" s="84"/>
      <c r="V351" s="84"/>
      <c r="W351" s="84"/>
      <c r="X351" s="84"/>
      <c r="Y351" s="84"/>
      <c r="Z351" s="84"/>
      <c r="AA351" s="84"/>
      <c r="AB351" s="84"/>
      <c r="AC351" s="88"/>
      <c r="AK351" s="80"/>
      <c r="AL351" s="89" t="s">
        <v>199</v>
      </c>
      <c r="AZ351" s="35"/>
    </row>
    <row r="352" spans="3:76" ht="15.75" thickBot="1" x14ac:dyDescent="0.3">
      <c r="C352" s="98"/>
      <c r="N352" s="37"/>
      <c r="O352" s="37"/>
      <c r="P352" s="37"/>
      <c r="Q352" s="37"/>
      <c r="R352" s="37"/>
      <c r="S352" s="37"/>
      <c r="T352" s="37"/>
      <c r="U352" s="37"/>
      <c r="V352" s="37"/>
      <c r="W352" s="37"/>
      <c r="X352" s="37"/>
      <c r="Y352" s="37"/>
      <c r="Z352" s="37"/>
      <c r="AA352" s="37"/>
      <c r="AB352" s="37"/>
      <c r="AC352" s="37"/>
      <c r="AZ352" s="35"/>
    </row>
    <row r="353" spans="2:52" x14ac:dyDescent="0.25">
      <c r="B353" s="41">
        <f>B326+1</f>
        <v>18</v>
      </c>
      <c r="C353" s="42" t="str">
        <f t="array" aca="1" ref="C353:C378" ca="1">TRANSPOSE(INDIRECT(CONCATENATE("AD$",B353,":BC$",B353)))</f>
        <v xml:space="preserve">a8 96 64 02 c5 0b 00 00 50 f7 cc 0f d0 f7 cc 0f </v>
      </c>
      <c r="D353" s="45"/>
      <c r="E353" s="45"/>
      <c r="F353" s="45"/>
      <c r="G353" s="45"/>
      <c r="H353" s="45"/>
      <c r="I353" s="45"/>
      <c r="J353" s="45"/>
      <c r="K353" s="45" t="str">
        <f ca="1">CONCATENATE("CHALLENGE ",V362)</f>
        <v>CHALLENGE 13</v>
      </c>
      <c r="L353" s="45"/>
      <c r="M353" s="46" t="str">
        <f ca="1">UPPER(VLOOKUP(AK355,TRACKS!$BS$2:$BT$59,2,FALSE))</f>
        <v>BARCELONA REVERSE</v>
      </c>
      <c r="N353" s="47"/>
      <c r="O353" s="47"/>
      <c r="P353" s="47"/>
      <c r="Q353" s="47"/>
      <c r="R353" s="47"/>
      <c r="S353" s="47"/>
      <c r="T353" s="47"/>
      <c r="U353" s="47"/>
      <c r="V353" s="47"/>
      <c r="W353" s="47"/>
      <c r="X353" s="47"/>
      <c r="Y353" s="47"/>
      <c r="Z353" s="47" t="str">
        <f ca="1">MID($C353,Z$27,2)</f>
        <v>d0</v>
      </c>
      <c r="AA353" s="47" t="str">
        <f ca="1">MID($C353,AA$27,2)</f>
        <v>f7</v>
      </c>
      <c r="AB353" s="47" t="str">
        <f ca="1">MID($C353,AB$27,2)</f>
        <v>cc</v>
      </c>
      <c r="AC353" s="48" t="str">
        <f ca="1">MID($C353,AC$27,2)</f>
        <v>0f</v>
      </c>
      <c r="AK353" t="str">
        <f ca="1">CONCATENATE(AC353,AB353,AA353,Z353)</f>
        <v>0fccf7d0</v>
      </c>
    </row>
    <row r="354" spans="2:52" x14ac:dyDescent="0.25">
      <c r="C354" s="43" t="str">
        <f ca="1"/>
        <v xml:space="preserve">06 00 00 00 07 00 00 00 01 00 00 00 00 00 00 00 </v>
      </c>
      <c r="D354" s="51"/>
      <c r="E354" s="51"/>
      <c r="F354" s="51"/>
      <c r="G354" s="51"/>
      <c r="H354" s="51"/>
      <c r="I354" s="51"/>
      <c r="J354" s="52" t="str">
        <f ca="1">VLOOKUP(N354,$AD$30:$AE$40,2)</f>
        <v>FLAWLESS</v>
      </c>
      <c r="K354" s="53"/>
      <c r="L354" s="54">
        <f ca="1">HEX2DEC(CONCATENATE(X354,W354,V354))</f>
        <v>1</v>
      </c>
      <c r="M354" s="51" t="s">
        <v>89</v>
      </c>
      <c r="N354" s="55">
        <f ca="1">IF(LEFT(C354,2)="0A",10,_xlfn.NUMBERVALUE(LEFT(C354,2)))</f>
        <v>6</v>
      </c>
      <c r="O354" s="55"/>
      <c r="P354" s="55"/>
      <c r="Q354" s="55"/>
      <c r="R354" s="55"/>
      <c r="S354" s="55"/>
      <c r="T354" s="55"/>
      <c r="U354" s="55"/>
      <c r="V354" s="55" t="str">
        <f ca="1">MID($C354,V$27,2)</f>
        <v>01</v>
      </c>
      <c r="W354" s="55" t="str">
        <f ca="1">MID($C354,W$27,2)</f>
        <v>00</v>
      </c>
      <c r="X354" s="55" t="str">
        <f ca="1">MID($C354,X$27,2)</f>
        <v>00</v>
      </c>
      <c r="Y354" s="55"/>
      <c r="Z354" s="55"/>
      <c r="AA354" s="55"/>
      <c r="AB354" s="55"/>
      <c r="AC354" s="56"/>
      <c r="AK354">
        <f ca="1">HEX2DEC(AK353)+HEX2DEC("20")</f>
        <v>265091056</v>
      </c>
    </row>
    <row r="355" spans="2:52" x14ac:dyDescent="0.25">
      <c r="C355" s="43" t="str">
        <f ca="1"/>
        <v xml:space="preserve">00 00 00 00 00 00 00 00 00 00 00 00 08 00 00 00 </v>
      </c>
      <c r="D355" s="51"/>
      <c r="E355" s="51"/>
      <c r="F355" s="51"/>
      <c r="G355" s="51"/>
      <c r="H355" s="51"/>
      <c r="I355" s="51"/>
      <c r="K355" s="51"/>
      <c r="L355" s="54">
        <f ca="1">Z355</f>
        <v>8</v>
      </c>
      <c r="M355" s="51" t="s">
        <v>93</v>
      </c>
      <c r="N355" s="55"/>
      <c r="O355" s="55"/>
      <c r="P355" s="55"/>
      <c r="Q355" s="55"/>
      <c r="R355" s="55"/>
      <c r="S355" s="55"/>
      <c r="T355" s="55"/>
      <c r="U355" s="55"/>
      <c r="V355" s="55"/>
      <c r="W355" s="55"/>
      <c r="X355" s="55"/>
      <c r="Y355" s="55"/>
      <c r="Z355" s="55">
        <f ca="1">_xlfn.NUMBERVALUE(MID($C355,Z$27,2))</f>
        <v>8</v>
      </c>
      <c r="AA355" s="55"/>
      <c r="AB355" s="55"/>
      <c r="AC355" s="56"/>
      <c r="AK355" t="str">
        <f ca="1">VLOOKUP(AK354,TRACKS!$BP$2:$BQ$715,AK$27,FALSE)</f>
        <v>EventDef_Bcn_Reverse</v>
      </c>
      <c r="AV355" s="57">
        <f ca="1">_xlfn.BITLSHIFT(_xlfn.BITXOR(AV357,_xlfn.BITLSHIFT(_xlfn.BITRSHIFT(AV357,AY355),AY355)),32-AY355)+_xlfn.BITRSHIFT(AV357,AY355)</f>
        <v>0</v>
      </c>
      <c r="AW355" s="57"/>
      <c r="AX355" s="57"/>
      <c r="AY355" s="58">
        <v>22</v>
      </c>
    </row>
    <row r="356" spans="2:52" x14ac:dyDescent="0.25">
      <c r="C356" s="43" t="str">
        <f ca="1"/>
        <v xml:space="preserve">00 00 00 01 00 00 00 00 00 80 44 44 00 80 44 44 </v>
      </c>
      <c r="D356" s="51"/>
      <c r="E356" s="51"/>
      <c r="F356" s="51"/>
      <c r="G356" s="51"/>
      <c r="H356" s="51"/>
      <c r="I356" s="51"/>
      <c r="J356" s="51" t="str">
        <f ca="1">IF(_xlfn.NUMBERVALUE(Q356)=0,"","TRAFFIC")</f>
        <v>TRAFFIC</v>
      </c>
      <c r="K356" s="51"/>
      <c r="L356" s="59" t="s">
        <v>97</v>
      </c>
      <c r="M356" s="51">
        <f ca="1">VLOOKUP(Y356&amp;X356&amp;W356&amp;V356,Floats!$A$2:$B$1353,2,FALSE)</f>
        <v>786</v>
      </c>
      <c r="N356" s="55"/>
      <c r="O356" s="55"/>
      <c r="P356" s="55"/>
      <c r="Q356" s="55" t="str">
        <f ca="1">MID($C356,Q$27,2)</f>
        <v>01</v>
      </c>
      <c r="R356" s="55"/>
      <c r="S356" s="55"/>
      <c r="T356" s="55"/>
      <c r="U356" s="55"/>
      <c r="V356" s="55" t="str">
        <f ca="1">MID($C356,V$27,2)</f>
        <v>00</v>
      </c>
      <c r="W356" s="55" t="str">
        <f ca="1">MID($C356,W$27,2)</f>
        <v>80</v>
      </c>
      <c r="X356" s="55" t="str">
        <f ca="1">MID($C356,X$27,2)</f>
        <v>44</v>
      </c>
      <c r="Y356" s="55" t="str">
        <f ca="1">MID($C356,Y$27,2)</f>
        <v>44</v>
      </c>
      <c r="Z356" s="55"/>
      <c r="AA356" s="55"/>
      <c r="AB356" s="55"/>
      <c r="AC356" s="56"/>
      <c r="AK356" s="60">
        <f ca="1">_xlfn.BITRSHIFT(AK357,HEX2DEC("B"))</f>
        <v>0</v>
      </c>
      <c r="AL356" s="61" t="s">
        <v>99</v>
      </c>
      <c r="AM356" s="62"/>
      <c r="AN356" s="62"/>
      <c r="AO356" s="62"/>
      <c r="AP356" s="62"/>
      <c r="AQ356" s="62"/>
      <c r="AR356" s="62"/>
      <c r="AS356" s="62" t="str">
        <f ca="1">DEC2HEX(AK356)</f>
        <v>0</v>
      </c>
      <c r="AV356" s="63">
        <f ca="1">AV355</f>
        <v>0</v>
      </c>
      <c r="AW356" s="63"/>
      <c r="AX356" s="63"/>
      <c r="AZ356" s="35"/>
    </row>
    <row r="357" spans="2:52" x14ac:dyDescent="0.25">
      <c r="C357" s="43" t="str">
        <f ca="1"/>
        <v xml:space="preserve">0d 00 00 00 00 00 00 00 00 00 00 00 00 00 00 00 </v>
      </c>
      <c r="D357" s="51"/>
      <c r="E357" s="51"/>
      <c r="F357" s="51"/>
      <c r="G357" s="51"/>
      <c r="H357" s="51"/>
      <c r="I357" s="51"/>
      <c r="J357" s="51"/>
      <c r="K357" s="51"/>
      <c r="L357" s="51"/>
      <c r="M357" s="51"/>
      <c r="N357" s="55"/>
      <c r="O357" s="55"/>
      <c r="P357" s="55"/>
      <c r="Q357" s="55"/>
      <c r="R357" s="55"/>
      <c r="S357" s="55"/>
      <c r="T357" s="55"/>
      <c r="U357" s="55"/>
      <c r="V357" s="55"/>
      <c r="W357" s="55"/>
      <c r="X357" s="55"/>
      <c r="Y357" s="55"/>
      <c r="Z357" s="55"/>
      <c r="AA357" s="55"/>
      <c r="AB357" s="55"/>
      <c r="AC357" s="56"/>
      <c r="AK357" s="62">
        <f ca="1">_xlfn.BITXOR(AK358,AK359)</f>
        <v>0</v>
      </c>
      <c r="AL357" s="61" t="s">
        <v>103</v>
      </c>
      <c r="AM357" s="62"/>
      <c r="AN357" s="62"/>
      <c r="AO357" s="62"/>
      <c r="AP357" s="61" t="s">
        <v>104</v>
      </c>
      <c r="AQ357" s="62"/>
      <c r="AR357" s="62"/>
      <c r="AS357" s="62" t="str">
        <f ca="1">DEC2HEX(AK357)</f>
        <v>0</v>
      </c>
      <c r="AV357" s="63">
        <f ca="1">_xlfn.BITXOR(AV358,AV359)</f>
        <v>0</v>
      </c>
      <c r="AW357" s="63"/>
      <c r="AX357" s="63"/>
      <c r="AZ357" s="35"/>
    </row>
    <row r="358" spans="2:52" x14ac:dyDescent="0.25">
      <c r="C358" s="43" t="str">
        <f ca="1"/>
        <v xml:space="preserve">00 00 00 00 00 00 00 00 00 00 00 00 00 00 00 00 </v>
      </c>
      <c r="D358" s="51"/>
      <c r="E358" s="51"/>
      <c r="F358" s="51"/>
      <c r="G358" s="51"/>
      <c r="H358" s="51"/>
      <c r="I358" s="51"/>
      <c r="J358" s="64" t="s">
        <v>107</v>
      </c>
      <c r="K358" s="64">
        <f ca="1">HEX2DEC(CONCATENATE(AB362,AA362,Z362))</f>
        <v>250</v>
      </c>
      <c r="L358" s="64" t="s">
        <v>108</v>
      </c>
      <c r="M358" s="51"/>
      <c r="N358" s="55"/>
      <c r="O358" s="55"/>
      <c r="P358" s="55"/>
      <c r="Q358" s="55"/>
      <c r="R358" s="55"/>
      <c r="S358" s="55"/>
      <c r="T358" s="55"/>
      <c r="U358" s="55"/>
      <c r="V358" s="55"/>
      <c r="W358" s="55"/>
      <c r="X358" s="55"/>
      <c r="Y358" s="55"/>
      <c r="Z358" s="55"/>
      <c r="AA358" s="55"/>
      <c r="AB358" s="55"/>
      <c r="AC358" s="56"/>
      <c r="AK358" s="62">
        <f ca="1">_xlfn.BITXOR(AK371,I$28)</f>
        <v>252249264</v>
      </c>
      <c r="AL358" s="61" t="s">
        <v>110</v>
      </c>
      <c r="AM358" s="62"/>
      <c r="AN358" s="62"/>
      <c r="AO358" s="62"/>
      <c r="AP358" s="61" t="s">
        <v>104</v>
      </c>
      <c r="AQ358" s="62"/>
      <c r="AR358" s="62"/>
      <c r="AS358" s="62" t="str">
        <f ca="1">DEC2HEX(AK358)</f>
        <v>F0904B0</v>
      </c>
      <c r="AV358" s="63">
        <f ca="1">_xlfn.BITXOR(AV371,AV$28)</f>
        <v>252249264</v>
      </c>
      <c r="AW358" s="63"/>
      <c r="AX358" s="63"/>
      <c r="AZ358" s="35"/>
    </row>
    <row r="359" spans="2:52" x14ac:dyDescent="0.25">
      <c r="C359" s="43" t="str">
        <f ca="1"/>
        <v xml:space="preserve">00 00 80 3f 00 00 00 00 00 00 00 00 98 27 67 25 </v>
      </c>
      <c r="D359" s="51"/>
      <c r="E359" s="51"/>
      <c r="F359" s="51"/>
      <c r="G359" s="51"/>
      <c r="H359" s="51"/>
      <c r="I359" s="51"/>
      <c r="J359" s="64" t="s">
        <v>113</v>
      </c>
      <c r="K359" s="64">
        <f ca="1">HEX2DEC(CONCATENATE(P363,O363,N363))</f>
        <v>165</v>
      </c>
      <c r="L359" s="64" t="s">
        <v>108</v>
      </c>
      <c r="M359" s="51"/>
      <c r="N359" s="55"/>
      <c r="O359" s="55"/>
      <c r="P359" s="55"/>
      <c r="Q359" s="55"/>
      <c r="R359" s="55"/>
      <c r="S359" s="55"/>
      <c r="T359" s="55"/>
      <c r="U359" s="55"/>
      <c r="V359" s="55"/>
      <c r="W359" s="55"/>
      <c r="X359" s="55"/>
      <c r="Y359" s="55"/>
      <c r="Z359" s="55"/>
      <c r="AA359" s="55"/>
      <c r="AB359" s="55"/>
      <c r="AC359" s="56"/>
      <c r="AK359" s="62">
        <f ca="1">AK365+AK360</f>
        <v>252249264</v>
      </c>
      <c r="AL359" s="61" t="s">
        <v>115</v>
      </c>
      <c r="AM359" s="62"/>
      <c r="AN359" s="62"/>
      <c r="AO359" s="62"/>
      <c r="AP359" s="62"/>
      <c r="AQ359" s="62"/>
      <c r="AR359" s="62"/>
      <c r="AS359" s="62" t="s">
        <v>116</v>
      </c>
      <c r="AV359" s="63">
        <f ca="1">AK359</f>
        <v>252249264</v>
      </c>
      <c r="AW359" s="63"/>
      <c r="AX359" s="63"/>
      <c r="AZ359" s="35"/>
    </row>
    <row r="360" spans="2:52" x14ac:dyDescent="0.25">
      <c r="C360" s="43" t="str">
        <f ca="1"/>
        <v xml:space="preserve">a4 27 67 25 a4 27 67 25 00 00 00 00 00 00 00 00 </v>
      </c>
      <c r="D360" s="51"/>
      <c r="E360" s="51"/>
      <c r="F360" s="51"/>
      <c r="G360" s="51"/>
      <c r="H360" s="51"/>
      <c r="I360" s="51"/>
      <c r="J360" s="64" t="s">
        <v>119</v>
      </c>
      <c r="K360" s="64">
        <f ca="1">HEX2DEC(CONCATENATE(T363,S363,R363))</f>
        <v>85</v>
      </c>
      <c r="L360" s="64" t="s">
        <v>108</v>
      </c>
      <c r="M360" s="51"/>
      <c r="N360" s="55"/>
      <c r="O360" s="55"/>
      <c r="P360" s="55"/>
      <c r="Q360" s="55"/>
      <c r="R360" s="55"/>
      <c r="S360" s="55"/>
      <c r="T360" s="55"/>
      <c r="U360" s="55"/>
      <c r="V360" s="55"/>
      <c r="W360" s="55"/>
      <c r="X360" s="55"/>
      <c r="Y360" s="55"/>
      <c r="Z360" s="55"/>
      <c r="AA360" s="55"/>
      <c r="AB360" s="55"/>
      <c r="AC360" s="56"/>
      <c r="AK360" s="62">
        <f ca="1">AK367+AK361</f>
        <v>5184</v>
      </c>
      <c r="AL360" s="61" t="s">
        <v>121</v>
      </c>
      <c r="AV360" s="65"/>
      <c r="AW360" s="49"/>
      <c r="AX360" s="49"/>
      <c r="AZ360" s="35"/>
    </row>
    <row r="361" spans="2:52" x14ac:dyDescent="0.25">
      <c r="C361" s="43" t="str">
        <f ca="1"/>
        <v xml:space="preserve">90 8e 21 1a 00 00 00 00 00 00 00 00 01 01 00 00 </v>
      </c>
      <c r="D361" s="51"/>
      <c r="E361" s="51"/>
      <c r="F361" s="51"/>
      <c r="G361" s="51"/>
      <c r="H361" s="51"/>
      <c r="I361" s="51"/>
      <c r="J361" s="55"/>
      <c r="K361" s="55"/>
      <c r="L361" s="55"/>
      <c r="M361" s="51"/>
      <c r="N361" s="55"/>
      <c r="O361" s="55"/>
      <c r="P361" s="55"/>
      <c r="Q361" s="55"/>
      <c r="R361" s="55"/>
      <c r="S361" s="55"/>
      <c r="T361" s="55"/>
      <c r="U361" s="55"/>
      <c r="V361" s="55"/>
      <c r="W361" s="55"/>
      <c r="X361" s="55"/>
      <c r="Y361" s="55"/>
      <c r="Z361" s="55"/>
      <c r="AA361" s="55"/>
      <c r="AB361" s="55"/>
      <c r="AC361" s="56"/>
      <c r="AK361" s="62">
        <f>18*16</f>
        <v>288</v>
      </c>
      <c r="AL361" s="61" t="s">
        <v>126</v>
      </c>
      <c r="AV361" s="65"/>
      <c r="AW361" s="49"/>
      <c r="AX361" s="49"/>
      <c r="AZ361" s="35"/>
    </row>
    <row r="362" spans="2:52" x14ac:dyDescent="0.25">
      <c r="C362" s="43" t="str">
        <f ca="1"/>
        <v xml:space="preserve">d0 a7 a2 0d c4 0b 00 00 0d 00 00 00 fa 00 00 00 </v>
      </c>
      <c r="D362" s="51"/>
      <c r="E362" s="51"/>
      <c r="F362" s="51"/>
      <c r="G362" s="51"/>
      <c r="H362" s="51"/>
      <c r="I362" s="51"/>
      <c r="J362" s="51"/>
      <c r="K362" s="51"/>
      <c r="L362" s="51"/>
      <c r="M362" s="51"/>
      <c r="N362" s="55"/>
      <c r="O362" s="55"/>
      <c r="P362" s="55"/>
      <c r="Q362" s="55"/>
      <c r="R362" s="55"/>
      <c r="S362" s="55"/>
      <c r="T362" s="55"/>
      <c r="U362" s="55"/>
      <c r="V362" s="55">
        <f ca="1">_xlfn.NUMBERVALUE(HEX2DEC(MID($C362,V$27,2)))</f>
        <v>13</v>
      </c>
      <c r="W362" s="55"/>
      <c r="X362" s="55"/>
      <c r="Y362" s="55"/>
      <c r="Z362" s="55" t="str">
        <f t="shared" ref="Z362:AB363" ca="1" si="60">MID($C362,Z$27,2)</f>
        <v>fa</v>
      </c>
      <c r="AA362" s="55" t="str">
        <f t="shared" ca="1" si="60"/>
        <v>00</v>
      </c>
      <c r="AB362" s="55" t="str">
        <f t="shared" ca="1" si="60"/>
        <v>00</v>
      </c>
      <c r="AC362" s="56"/>
      <c r="AK362" t="s">
        <v>131</v>
      </c>
      <c r="AZ362" s="35"/>
    </row>
    <row r="363" spans="2:52" x14ac:dyDescent="0.25">
      <c r="C363" s="43" t="str">
        <f ca="1"/>
        <v xml:space="preserve">a5 00 00 00 55 00 00 00 00 00 00 00 e6 ca 9f 2c </v>
      </c>
      <c r="D363" s="51"/>
      <c r="E363" s="51"/>
      <c r="F363" s="51"/>
      <c r="G363" s="51"/>
      <c r="H363" s="51"/>
      <c r="I363" s="51"/>
      <c r="J363" s="51" t="s">
        <v>134</v>
      </c>
      <c r="K363" s="51">
        <f ca="1">IF(AK363=0,0,AK374)</f>
        <v>500</v>
      </c>
      <c r="L363" s="68" t="str">
        <f ca="1">VLOOKUP(V363,$AD$72:$AE$97,2)</f>
        <v>Credit</v>
      </c>
      <c r="M363" s="66"/>
      <c r="N363" s="55" t="str">
        <f ca="1">MID($C363,N$27,2)</f>
        <v>a5</v>
      </c>
      <c r="O363" s="55" t="str">
        <f ca="1">MID($C363,O$27,2)</f>
        <v>00</v>
      </c>
      <c r="P363" s="55" t="str">
        <f ca="1">MID($C363,P$27,2)</f>
        <v>00</v>
      </c>
      <c r="Q363" s="55"/>
      <c r="R363" s="55" t="str">
        <f t="shared" ref="R363:T364" ca="1" si="61">MID($C363,R$27,2)</f>
        <v>55</v>
      </c>
      <c r="S363" s="55" t="str">
        <f t="shared" ca="1" si="61"/>
        <v>00</v>
      </c>
      <c r="T363" s="55" t="str">
        <f t="shared" ca="1" si="61"/>
        <v>00</v>
      </c>
      <c r="U363" s="55"/>
      <c r="V363" s="55">
        <f ca="1">_xlfn.NUMBERVALUE(HEX2DEC(MID($C363,V$27,2)))</f>
        <v>0</v>
      </c>
      <c r="W363" s="55"/>
      <c r="X363" s="55"/>
      <c r="Y363" s="55"/>
      <c r="Z363" s="55" t="str">
        <f t="shared" ca="1" si="60"/>
        <v>e6</v>
      </c>
      <c r="AA363" s="55" t="str">
        <f t="shared" ca="1" si="60"/>
        <v>ca</v>
      </c>
      <c r="AB363" s="55" t="str">
        <f t="shared" ca="1" si="60"/>
        <v>9f</v>
      </c>
      <c r="AC363" s="56" t="str">
        <f ca="1">MID($C363,AC$27,2)</f>
        <v>2c</v>
      </c>
      <c r="AK363">
        <f ca="1">HEX2DEC(CONCATENATE(AC363,AB363,AA363,Z363))</f>
        <v>748669670</v>
      </c>
      <c r="AL363" t="str">
        <f ca="1">DEC2HEX(AK363)</f>
        <v>2C9FCAE6</v>
      </c>
      <c r="AO363" s="8" t="s">
        <v>137</v>
      </c>
      <c r="AS363" t="s">
        <v>138</v>
      </c>
      <c r="AZ363" s="35"/>
    </row>
    <row r="364" spans="2:52" x14ac:dyDescent="0.25">
      <c r="C364" s="43" t="str">
        <f ca="1"/>
        <v xml:space="preserve">00 00 00 00 a0 19 90 51 00 00 00 00 04 00 00 00 </v>
      </c>
      <c r="D364" s="51"/>
      <c r="E364" s="51"/>
      <c r="F364" s="51"/>
      <c r="G364" s="51"/>
      <c r="H364" s="51"/>
      <c r="I364" s="51"/>
      <c r="J364" s="69" t="s">
        <v>141</v>
      </c>
      <c r="K364" s="68" t="str">
        <f ca="1">VLOOKUP(Z364,$AD$99:$AE$103,2)</f>
        <v>N/A</v>
      </c>
      <c r="L364" s="73"/>
      <c r="M364" s="51"/>
      <c r="N364" s="55"/>
      <c r="O364" s="55"/>
      <c r="P364" s="55"/>
      <c r="Q364" s="55"/>
      <c r="R364" s="55" t="str">
        <f t="shared" ca="1" si="61"/>
        <v>a0</v>
      </c>
      <c r="S364" s="55" t="str">
        <f t="shared" ca="1" si="61"/>
        <v>19</v>
      </c>
      <c r="T364" s="55" t="str">
        <f t="shared" ca="1" si="61"/>
        <v>90</v>
      </c>
      <c r="U364" s="55" t="str">
        <f ca="1">MID($C364,U$27,2)</f>
        <v>51</v>
      </c>
      <c r="V364" s="55"/>
      <c r="W364" s="55"/>
      <c r="X364" s="55"/>
      <c r="Y364" s="55"/>
      <c r="Z364" s="55">
        <f ca="1">_xlfn.NUMBERVALUE(HEX2DEC(MID($C364,Z$27,2)))</f>
        <v>4</v>
      </c>
      <c r="AA364" s="55"/>
      <c r="AB364" s="55"/>
      <c r="AC364" s="56"/>
      <c r="AV364" s="72">
        <f ca="1">HEX2DEC(CONCATENATE(U364,T364,S364,R364))</f>
        <v>1368398240</v>
      </c>
      <c r="AW364" s="49"/>
      <c r="AX364" s="49"/>
      <c r="AZ364" s="35"/>
    </row>
    <row r="365" spans="2:52" x14ac:dyDescent="0.25">
      <c r="C365" s="43" t="str">
        <f ca="1"/>
        <v xml:space="preserve">ff ff ff ff 00 00 00 00 00 00 00 00 00 00 00 00 </v>
      </c>
      <c r="D365" s="51"/>
      <c r="E365" s="51"/>
      <c r="F365" s="51"/>
      <c r="G365" s="51"/>
      <c r="H365" s="51"/>
      <c r="I365" s="51"/>
      <c r="J365" s="51"/>
      <c r="K365" s="51"/>
      <c r="L365" s="73"/>
      <c r="M365" s="51"/>
      <c r="N365" s="55"/>
      <c r="O365" s="55"/>
      <c r="P365" s="55"/>
      <c r="Q365" s="55"/>
      <c r="R365" s="55"/>
      <c r="S365" s="55"/>
      <c r="T365" s="55"/>
      <c r="U365" s="55"/>
      <c r="V365" s="55"/>
      <c r="W365" s="55"/>
      <c r="X365" s="55"/>
      <c r="Y365" s="55"/>
      <c r="Z365" s="55"/>
      <c r="AA365" s="55"/>
      <c r="AB365" s="55"/>
      <c r="AC365" s="56"/>
      <c r="AK365">
        <f ca="1">AK$3</f>
        <v>252244080</v>
      </c>
      <c r="AL365" s="8" t="s">
        <v>146</v>
      </c>
      <c r="AZ365" s="35"/>
    </row>
    <row r="366" spans="2:52" x14ac:dyDescent="0.25">
      <c r="C366" s="43" t="str">
        <f ca="1"/>
        <v xml:space="preserve">00 00 00 00 00 00 00 00 00 00 00 00 00 00 00 00 </v>
      </c>
      <c r="D366" s="51"/>
      <c r="E366" s="51"/>
      <c r="F366" s="51"/>
      <c r="G366" s="51"/>
      <c r="H366" s="51"/>
      <c r="I366" s="51"/>
      <c r="J366" s="51"/>
      <c r="K366" s="51"/>
      <c r="L366" s="51"/>
      <c r="M366" s="51"/>
      <c r="N366" s="55"/>
      <c r="O366" s="55"/>
      <c r="P366" s="55"/>
      <c r="Q366" s="55"/>
      <c r="R366" s="55"/>
      <c r="S366" s="55"/>
      <c r="T366" s="55"/>
      <c r="U366" s="55"/>
      <c r="V366" s="55"/>
      <c r="W366" s="55"/>
      <c r="X366" s="55"/>
      <c r="Y366" s="55"/>
      <c r="Z366" s="55"/>
      <c r="AA366" s="55"/>
      <c r="AB366" s="55"/>
      <c r="AC366" s="56"/>
      <c r="AK366">
        <f>25.5*16</f>
        <v>408</v>
      </c>
      <c r="AL366" s="8" t="s">
        <v>151</v>
      </c>
      <c r="AZ366" s="35"/>
    </row>
    <row r="367" spans="2:52" x14ac:dyDescent="0.25">
      <c r="C367" s="43" t="str">
        <f ca="1"/>
        <v xml:space="preserve">00 00 00 00 00 00 00 00 00 00 00 00 00 00 00 00 </v>
      </c>
      <c r="D367" s="51"/>
      <c r="E367" s="51"/>
      <c r="F367" s="51"/>
      <c r="G367" s="51"/>
      <c r="H367" s="51"/>
      <c r="I367" s="51"/>
      <c r="J367" s="51"/>
      <c r="K367" s="51"/>
      <c r="L367" s="51"/>
      <c r="M367" s="51"/>
      <c r="N367" s="55"/>
      <c r="O367" s="55"/>
      <c r="P367" s="55"/>
      <c r="Q367" s="55"/>
      <c r="R367" s="55"/>
      <c r="S367" s="55"/>
      <c r="T367" s="55"/>
      <c r="U367" s="55"/>
      <c r="V367" s="55"/>
      <c r="W367" s="55"/>
      <c r="X367" s="55"/>
      <c r="Y367" s="55"/>
      <c r="Z367" s="55"/>
      <c r="AA367" s="55"/>
      <c r="AB367" s="55"/>
      <c r="AC367" s="56"/>
      <c r="AK367">
        <f ca="1">(V362-1)*AK366</f>
        <v>4896</v>
      </c>
      <c r="AL367" s="8" t="s">
        <v>155</v>
      </c>
      <c r="AZ367" s="35"/>
    </row>
    <row r="368" spans="2:52" x14ac:dyDescent="0.25">
      <c r="C368" s="43" t="str">
        <f ca="1"/>
        <v xml:space="preserve">00 00 00 00 85 f9 e6 ae 00 00 00 00 ff ff ff ff </v>
      </c>
      <c r="D368" s="51"/>
      <c r="E368" s="51"/>
      <c r="F368" s="51"/>
      <c r="G368" s="51"/>
      <c r="H368" s="51"/>
      <c r="I368" s="51"/>
      <c r="J368" s="69" t="s">
        <v>85</v>
      </c>
      <c r="K368" s="68" t="str">
        <f ca="1">VLOOKUP(Z368,$AD$105:$AE$110,2)</f>
        <v>N/A</v>
      </c>
      <c r="L368" s="51"/>
      <c r="M368" s="51"/>
      <c r="N368" s="55"/>
      <c r="O368" s="55"/>
      <c r="P368" s="55"/>
      <c r="Q368" s="55"/>
      <c r="R368" s="55"/>
      <c r="S368" s="55"/>
      <c r="T368" s="55"/>
      <c r="U368" s="55"/>
      <c r="V368" s="55"/>
      <c r="W368" s="55"/>
      <c r="X368" s="55"/>
      <c r="Y368" s="55"/>
      <c r="Z368" s="55">
        <f ca="1">_xlfn.NUMBERVALUE(HEX2DEC(MID($C368,Z$27,2)))</f>
        <v>255</v>
      </c>
      <c r="AA368" s="55"/>
      <c r="AB368" s="55"/>
      <c r="AC368" s="56"/>
      <c r="AK368">
        <f>10*16+12</f>
        <v>172</v>
      </c>
      <c r="AL368" s="8" t="s">
        <v>159</v>
      </c>
      <c r="AZ368" s="35"/>
    </row>
    <row r="369" spans="2:52" x14ac:dyDescent="0.25">
      <c r="C369" s="43" t="str">
        <f ca="1"/>
        <v xml:space="preserve">ff ff ff ff 04 00 00 00 00 00 00 00 ff ff ff ff </v>
      </c>
      <c r="D369" s="51"/>
      <c r="E369" s="51"/>
      <c r="F369" s="51"/>
      <c r="G369" s="51"/>
      <c r="H369" s="51"/>
      <c r="I369" s="51"/>
      <c r="J369" s="51" t="s">
        <v>162</v>
      </c>
      <c r="K369" s="68" t="str">
        <f ca="1">VLOOKUP(M369,$AD$113:$AE$135,2,FALSE)</f>
        <v>N/A</v>
      </c>
      <c r="M369" s="54">
        <f ca="1">HEX2DEC(CONCATENATE(X369,W369,V369))</f>
        <v>0</v>
      </c>
      <c r="N369" s="55"/>
      <c r="O369" s="55"/>
      <c r="P369" s="55"/>
      <c r="Q369" s="55"/>
      <c r="R369" s="55"/>
      <c r="S369" s="55"/>
      <c r="T369" s="55"/>
      <c r="U369" s="55"/>
      <c r="V369" s="55" t="str">
        <f ca="1">MID($C369,V$27,2)</f>
        <v>00</v>
      </c>
      <c r="W369" s="55" t="str">
        <f ca="1">MID($C369,W$27,2)</f>
        <v>00</v>
      </c>
      <c r="X369" s="55" t="str">
        <f ca="1">MID($C369,X$27,2)</f>
        <v>00</v>
      </c>
      <c r="Y369" s="55"/>
      <c r="Z369" s="55"/>
      <c r="AA369" s="55"/>
      <c r="AB369" s="55"/>
      <c r="AC369" s="56"/>
      <c r="AK369">
        <f ca="1">AK367+AK368</f>
        <v>5068</v>
      </c>
      <c r="AL369" s="8" t="s">
        <v>164</v>
      </c>
      <c r="AZ369" s="35"/>
    </row>
    <row r="370" spans="2:52" x14ac:dyDescent="0.25">
      <c r="C370" s="43" t="str">
        <f ca="1"/>
        <v xml:space="preserve">00 00 00 00 00 00 00 00 00 00 00 00 19 00 00 00 </v>
      </c>
      <c r="D370" s="51"/>
      <c r="E370" s="51"/>
      <c r="F370" s="51"/>
      <c r="G370" s="51"/>
      <c r="H370" s="51"/>
      <c r="I370" s="51"/>
      <c r="J370" s="51" t="s">
        <v>167</v>
      </c>
      <c r="K370" s="51">
        <f ca="1">IF(AK371=0,0,AK356)</f>
        <v>0</v>
      </c>
      <c r="L370" s="68" t="str">
        <f ca="1">VLOOKUP(Z370,$AD$72:$AE$97,2)</f>
        <v>N/A</v>
      </c>
      <c r="M370" s="51"/>
      <c r="N370" s="51"/>
      <c r="O370" s="51"/>
      <c r="P370" s="51"/>
      <c r="Q370" s="51"/>
      <c r="R370" s="51"/>
      <c r="S370" s="51"/>
      <c r="T370" s="51"/>
      <c r="U370" s="51"/>
      <c r="V370" s="51"/>
      <c r="W370" s="51"/>
      <c r="X370" s="51"/>
      <c r="Y370" s="51"/>
      <c r="Z370" s="55">
        <f ca="1">_xlfn.NUMBERVALUE(HEX2DEC(MID($C370,Z$27,2)))</f>
        <v>25</v>
      </c>
      <c r="AA370" s="51"/>
      <c r="AB370" s="51"/>
      <c r="AC370" s="76"/>
      <c r="AK370">
        <f ca="1">AK365+AK369</f>
        <v>252249148</v>
      </c>
      <c r="AL370" s="8" t="s">
        <v>115</v>
      </c>
      <c r="AS370" t="s">
        <v>116</v>
      </c>
      <c r="AT370" t="str">
        <f ca="1">DEC2HEX(AK370)</f>
        <v>F09043C</v>
      </c>
      <c r="AZ370" s="35"/>
    </row>
    <row r="371" spans="2:52" x14ac:dyDescent="0.25">
      <c r="C371" s="43" t="str">
        <f ca="1"/>
        <v xml:space="preserve">6a 6a 90 2c 00 00 00 00 2c 19 90 2c 00 00 00 00 </v>
      </c>
      <c r="D371" s="51"/>
      <c r="E371" s="51"/>
      <c r="F371" s="51"/>
      <c r="G371" s="51"/>
      <c r="H371" s="51"/>
      <c r="I371" s="51"/>
      <c r="J371" s="51"/>
      <c r="K371" s="51"/>
      <c r="L371" s="51"/>
      <c r="M371" s="51"/>
      <c r="N371" s="55" t="str">
        <f ca="1">MID($C371,N$27,2)</f>
        <v>6a</v>
      </c>
      <c r="O371" s="55" t="str">
        <f ca="1">MID($C371,O$27,2)</f>
        <v>6a</v>
      </c>
      <c r="P371" s="55" t="str">
        <f ca="1">MID($C371,P$27,2)</f>
        <v>90</v>
      </c>
      <c r="Q371" s="55" t="str">
        <f ca="1">MID($C371,Q$27,2)</f>
        <v>2c</v>
      </c>
      <c r="R371" s="51"/>
      <c r="S371" s="51"/>
      <c r="T371" s="51"/>
      <c r="U371" s="51"/>
      <c r="V371" s="55" t="str">
        <f ca="1">MID($C371,V$27,2)</f>
        <v>2c</v>
      </c>
      <c r="W371" s="55" t="str">
        <f ca="1">MID($C371,W$27,2)</f>
        <v>19</v>
      </c>
      <c r="X371" s="55" t="str">
        <f ca="1">MID($C371,X$27,2)</f>
        <v>90</v>
      </c>
      <c r="Y371" s="55" t="str">
        <f ca="1">MID($C371,Y$27,2)</f>
        <v>2c</v>
      </c>
      <c r="Z371" s="51"/>
      <c r="AA371" s="51"/>
      <c r="AB371" s="51"/>
      <c r="AC371" s="76"/>
      <c r="AK371" s="62">
        <f ca="1">HEX2DEC(CONCATENATE(Q371,P371,O371,N371))</f>
        <v>747661930</v>
      </c>
      <c r="AL371" s="61" t="s">
        <v>173</v>
      </c>
      <c r="AV371" s="63">
        <f ca="1">HEX2DEC(CONCATENATE(Y371,X371,W371,V371))</f>
        <v>747641132</v>
      </c>
      <c r="AW371" s="63"/>
      <c r="AX371" s="63"/>
      <c r="AZ371" s="35"/>
    </row>
    <row r="372" spans="2:52" x14ac:dyDescent="0.25">
      <c r="C372" s="43" t="str">
        <f ca="1"/>
        <v xml:space="preserve">04 00 00 00 ff ff ff ff 00 00 00 00 00 00 00 00 </v>
      </c>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76"/>
      <c r="AK372">
        <f ca="1">_xlfn.BITXOR(AK363,I$28)</f>
        <v>252093500</v>
      </c>
      <c r="AL372" s="8" t="s">
        <v>110</v>
      </c>
      <c r="AP372" s="8" t="s">
        <v>104</v>
      </c>
      <c r="AS372" t="str">
        <f ca="1">DEC2HEX(AK372)</f>
        <v>F06A43C</v>
      </c>
      <c r="AV372" s="72">
        <f ca="1">_xlfn.BITXOR(AV364,AV$28)</f>
        <v>1913193532</v>
      </c>
      <c r="AW372" s="49"/>
      <c r="AX372" s="49"/>
      <c r="AZ372" s="35"/>
    </row>
    <row r="373" spans="2:52" x14ac:dyDescent="0.25">
      <c r="C373" s="43" t="str">
        <f ca="1"/>
        <v xml:space="preserve">00 00 00 00 00 00 00 00 00 00 00 00 00 00 00 00 </v>
      </c>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76"/>
      <c r="AK373">
        <f ca="1">_xlfn.BITXOR(AK372,AK370)</f>
        <v>1024000</v>
      </c>
      <c r="AL373" s="8" t="s">
        <v>103</v>
      </c>
      <c r="AP373" s="8" t="s">
        <v>104</v>
      </c>
      <c r="AS373" t="str">
        <f ca="1">DEC2HEX(AK373)</f>
        <v>FA000</v>
      </c>
      <c r="AV373" s="72">
        <f ca="1">_xlfn.BITXOR(AV372,AK370)</f>
        <v>2097152000</v>
      </c>
      <c r="AW373" s="49"/>
      <c r="AX373" s="49"/>
      <c r="AZ373" s="35"/>
    </row>
    <row r="374" spans="2:52" x14ac:dyDescent="0.25">
      <c r="C374" s="43" t="str">
        <f ca="1"/>
        <v xml:space="preserve">00 00 00 00 00 00 00 00 00 00 00 00 00 00 00 00 </v>
      </c>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76"/>
      <c r="AK374" s="77">
        <f ca="1">_xlfn.BITRSHIFT(AK373,HEX2DEC("B"))</f>
        <v>500</v>
      </c>
      <c r="AL374" s="8" t="s">
        <v>99</v>
      </c>
      <c r="AS374" t="str">
        <f ca="1">DEC2HEX(AK374)</f>
        <v>1F4</v>
      </c>
      <c r="AV374" s="97"/>
      <c r="AW374" s="49"/>
      <c r="AX374" s="49"/>
      <c r="AZ374" s="35"/>
    </row>
    <row r="375" spans="2:52" x14ac:dyDescent="0.25">
      <c r="C375" s="43" t="str">
        <f ca="1"/>
        <v xml:space="preserve">00 00 00 00 00 00 00 00 f9 f9 e6 ae 00 00 00 00 </v>
      </c>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76"/>
      <c r="AV375" s="97"/>
      <c r="AY375" s="79">
        <v>22</v>
      </c>
      <c r="AZ375" s="35"/>
    </row>
    <row r="376" spans="2:52" x14ac:dyDescent="0.25">
      <c r="C376" s="43" t="str">
        <f ca="1"/>
        <v xml:space="preserve">ff ff ff ff ff ff ff ff 04 00 00 00 00 00 00 00 </v>
      </c>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76"/>
      <c r="AV376" s="72"/>
      <c r="AW376" s="49"/>
      <c r="AX376" s="49"/>
      <c r="AZ376" s="35"/>
    </row>
    <row r="377" spans="2:52" x14ac:dyDescent="0.25">
      <c r="C377" s="43" t="str">
        <f ca="1"/>
        <v xml:space="preserve">ff ff ff ff 00 00 00 00 00 00 00 00 00 00 00 00 </v>
      </c>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76"/>
      <c r="AK377" s="80">
        <f ca="1">IF(Z370=25,_xlfn.BITXOR(AK371,AK359),-1)</f>
        <v>597257946</v>
      </c>
      <c r="AL377" s="81" t="s">
        <v>194</v>
      </c>
      <c r="AV377" s="72">
        <f ca="1">_xlfn.BITLSHIFT(_xlfn.BITXOR(AV373,_xlfn.BITLSHIFT(_xlfn.BITRSHIFT(AV373,AY375),AY375)),32-AY375)+_xlfn.BITRSHIFT(AV373,AY375)</f>
        <v>500</v>
      </c>
      <c r="AW377" s="49"/>
      <c r="AX377" s="49"/>
      <c r="AZ377" s="35"/>
    </row>
    <row r="378" spans="2:52" ht="15.75" thickBot="1" x14ac:dyDescent="0.3">
      <c r="C378" s="44" t="str">
        <f ca="1"/>
        <v xml:space="preserve">00 c0 3e 44 01 00 00 00         </v>
      </c>
      <c r="D378" s="84"/>
      <c r="E378" s="84"/>
      <c r="F378" s="84"/>
      <c r="G378" s="84"/>
      <c r="H378" s="84"/>
      <c r="I378" s="84"/>
      <c r="J378" s="85" t="str">
        <f ca="1">IF(_xlfn.NUMBERVALUE(R378)=0,"Free Trial", "")</f>
        <v/>
      </c>
      <c r="K378" s="84"/>
      <c r="L378" s="86" t="s">
        <v>197</v>
      </c>
      <c r="M378" s="84">
        <f ca="1">IF(Q378="00",0,SIGN(55.5-CODE(LEFT(Q378,1)))*2^(MOD(CODE(LEFT(Q378,1))-IF(CODE(LEFT(Q378,1))&gt;57,55,48),8)*32+(CODE(RIGHT(Q378,1))-IF(CODE(RIGHT(Q378,1))&gt;57,55,48))*2+(CODE(LEFT(P378,1))&gt;55)-127)*(1+(CODE(RIGHT(N378,1))-IF(CODE(RIGHT(N378,1))&gt;57,55,48)+(CODE(LEFT(N378,1))-IF(CODE(LEFT(N378,1))&gt;57,55,48))*16+(CODE(RIGHT(O378,1))-IF(CODE(RIGHT(O378,1))&gt;57,55,48))*256+(CODE(LEFT(O378,1))-IF(CODE(LEFT(O378,1))&gt;57,55,48))*4096+(CODE(RIGHT(P378,1))-IF(CODE(RIGHT(P378,1))&gt;57,55,48))*65536+MOD(CODE(LEFT(P378,1))-IF(CODE(LEFT(P378,1))&gt;57,55,48),8)*1048576)/8388608))</f>
        <v>763</v>
      </c>
      <c r="N378" s="87" t="str">
        <f ca="1">UPPER(MID($C378,N$27,2))</f>
        <v>00</v>
      </c>
      <c r="O378" s="87" t="str">
        <f ca="1">UPPER(MID($C378,O$27,2))</f>
        <v>C0</v>
      </c>
      <c r="P378" s="87" t="str">
        <f ca="1">UPPER(MID($C378,P$27,2))</f>
        <v>3E</v>
      </c>
      <c r="Q378" s="87" t="str">
        <f ca="1">UPPER(MID($C378,Q$27,2))</f>
        <v>44</v>
      </c>
      <c r="R378" s="87" t="str">
        <f ca="1">MID($C378,R$27,2)</f>
        <v>01</v>
      </c>
      <c r="S378" s="84"/>
      <c r="T378" s="84"/>
      <c r="U378" s="84"/>
      <c r="V378" s="84"/>
      <c r="W378" s="84"/>
      <c r="X378" s="84"/>
      <c r="Y378" s="84"/>
      <c r="Z378" s="84"/>
      <c r="AA378" s="84"/>
      <c r="AB378" s="84"/>
      <c r="AC378" s="88"/>
      <c r="AK378" s="80"/>
      <c r="AL378" s="89" t="s">
        <v>199</v>
      </c>
      <c r="AZ378" s="35"/>
    </row>
    <row r="379" spans="2:52" ht="15.75" thickBot="1" x14ac:dyDescent="0.3">
      <c r="C379" s="98"/>
      <c r="N379" s="37"/>
      <c r="O379" s="37"/>
      <c r="P379" s="37"/>
      <c r="Q379" s="37"/>
      <c r="R379" s="37"/>
      <c r="S379" s="37"/>
      <c r="T379" s="37"/>
      <c r="U379" s="37"/>
      <c r="V379" s="37"/>
      <c r="W379" s="37"/>
      <c r="X379" s="37"/>
      <c r="Y379" s="37"/>
      <c r="Z379" s="37"/>
      <c r="AA379" s="37"/>
      <c r="AB379" s="37"/>
      <c r="AC379" s="37"/>
      <c r="AZ379" s="35"/>
    </row>
    <row r="380" spans="2:52" x14ac:dyDescent="0.25">
      <c r="B380" s="41">
        <f>B353+1</f>
        <v>19</v>
      </c>
      <c r="C380" s="42" t="str">
        <f t="array" aca="1" ref="C380:C405" ca="1">TRANSPOSE(INDIRECT(CONCATENATE("AD$",B380,":BC$",B380)))</f>
        <v xml:space="preserve">a8 96 64 02 c6 0b 00 00 10 fa cc 0f 90 fa cc 0f </v>
      </c>
      <c r="D380" s="45"/>
      <c r="E380" s="45"/>
      <c r="F380" s="45"/>
      <c r="G380" s="45"/>
      <c r="H380" s="45"/>
      <c r="I380" s="45"/>
      <c r="J380" s="45"/>
      <c r="K380" s="45" t="str">
        <f ca="1">CONCATENATE("CHALLENGE ",V389)</f>
        <v>CHALLENGE 14</v>
      </c>
      <c r="L380" s="45"/>
      <c r="M380" s="46" t="str">
        <f ca="1">UPPER(VLOOKUP(AK382,TRACKS!$BS$2:$BT$59,2,FALSE))</f>
        <v>SECTOR 8 REVERSE</v>
      </c>
      <c r="N380" s="47"/>
      <c r="O380" s="47"/>
      <c r="P380" s="47"/>
      <c r="Q380" s="47"/>
      <c r="R380" s="47"/>
      <c r="S380" s="47"/>
      <c r="T380" s="47"/>
      <c r="U380" s="47"/>
      <c r="V380" s="47"/>
      <c r="W380" s="47"/>
      <c r="X380" s="47"/>
      <c r="Y380" s="47"/>
      <c r="Z380" s="47" t="str">
        <f ca="1">MID($C380,Z$27,2)</f>
        <v>90</v>
      </c>
      <c r="AA380" s="47" t="str">
        <f ca="1">MID($C380,AA$27,2)</f>
        <v>fa</v>
      </c>
      <c r="AB380" s="47" t="str">
        <f ca="1">MID($C380,AB$27,2)</f>
        <v>cc</v>
      </c>
      <c r="AC380" s="48" t="str">
        <f ca="1">MID($C380,AC$27,2)</f>
        <v>0f</v>
      </c>
      <c r="AK380" t="str">
        <f ca="1">CONCATENATE(AC380,AB380,AA380,Z380)</f>
        <v>0fccfa90</v>
      </c>
    </row>
    <row r="381" spans="2:52" x14ac:dyDescent="0.25">
      <c r="C381" s="43" t="str">
        <f ca="1"/>
        <v xml:space="preserve">00 00 00 00 07 00 00 00 01 00 00 00 00 00 00 00 </v>
      </c>
      <c r="D381" s="51"/>
      <c r="E381" s="51"/>
      <c r="F381" s="51"/>
      <c r="G381" s="51"/>
      <c r="H381" s="51"/>
      <c r="I381" s="51"/>
      <c r="J381" s="52" t="str">
        <f ca="1">VLOOKUP(N381,$AD$30:$AE$40,2)</f>
        <v>CLASSIC</v>
      </c>
      <c r="K381" s="53"/>
      <c r="L381" s="54">
        <f ca="1">HEX2DEC(CONCATENATE(X381,W381,V381))</f>
        <v>1</v>
      </c>
      <c r="M381" s="51" t="s">
        <v>89</v>
      </c>
      <c r="N381" s="55">
        <f ca="1">IF(LEFT(C381,2)="0A",10,_xlfn.NUMBERVALUE(LEFT(C381,2)))</f>
        <v>0</v>
      </c>
      <c r="O381" s="55"/>
      <c r="P381" s="55"/>
      <c r="Q381" s="55"/>
      <c r="R381" s="55"/>
      <c r="S381" s="55"/>
      <c r="T381" s="55"/>
      <c r="U381" s="55"/>
      <c r="V381" s="55" t="str">
        <f ca="1">MID($C381,V$27,2)</f>
        <v>01</v>
      </c>
      <c r="W381" s="55" t="str">
        <f ca="1">MID($C381,W$27,2)</f>
        <v>00</v>
      </c>
      <c r="X381" s="55" t="str">
        <f ca="1">MID($C381,X$27,2)</f>
        <v>00</v>
      </c>
      <c r="Y381" s="55"/>
      <c r="Z381" s="55"/>
      <c r="AA381" s="55"/>
      <c r="AB381" s="55"/>
      <c r="AC381" s="56"/>
      <c r="AK381">
        <f ca="1">HEX2DEC(AK380)+HEX2DEC("20")</f>
        <v>265091760</v>
      </c>
    </row>
    <row r="382" spans="2:52" x14ac:dyDescent="0.25">
      <c r="C382" s="43" t="str">
        <f ca="1"/>
        <v xml:space="preserve">00 00 00 00 00 00 00 00 00 00 00 00 08 00 00 00 </v>
      </c>
      <c r="D382" s="51"/>
      <c r="E382" s="51"/>
      <c r="F382" s="51"/>
      <c r="G382" s="51"/>
      <c r="H382" s="51"/>
      <c r="I382" s="51"/>
      <c r="K382" s="51"/>
      <c r="L382" s="54">
        <f ca="1">Z382</f>
        <v>8</v>
      </c>
      <c r="M382" s="51" t="s">
        <v>93</v>
      </c>
      <c r="N382" s="55"/>
      <c r="O382" s="55"/>
      <c r="P382" s="55"/>
      <c r="Q382" s="55"/>
      <c r="R382" s="55"/>
      <c r="S382" s="55"/>
      <c r="T382" s="55"/>
      <c r="U382" s="55"/>
      <c r="V382" s="55"/>
      <c r="W382" s="55"/>
      <c r="X382" s="55"/>
      <c r="Y382" s="55"/>
      <c r="Z382" s="55">
        <f ca="1">_xlfn.NUMBERVALUE(MID($C382,Z$27,2))</f>
        <v>8</v>
      </c>
      <c r="AA382" s="55"/>
      <c r="AB382" s="55"/>
      <c r="AC382" s="56"/>
      <c r="AK382" t="str">
        <f ca="1">VLOOKUP(AK381,TRACKS!$BP$2:$BQ$715,AK$27,FALSE)</f>
        <v>EventDef_Ber_01_Reverse</v>
      </c>
      <c r="AV382" s="57">
        <f ca="1">_xlfn.BITLSHIFT(_xlfn.BITXOR(AV384,_xlfn.BITLSHIFT(_xlfn.BITRSHIFT(AV384,AY382),AY382)),32-AY382)+_xlfn.BITRSHIFT(AV384,AY382)</f>
        <v>0</v>
      </c>
      <c r="AW382" s="57"/>
      <c r="AX382" s="57"/>
      <c r="AY382" s="58">
        <v>22</v>
      </c>
    </row>
    <row r="383" spans="2:52" x14ac:dyDescent="0.25">
      <c r="C383" s="43" t="str">
        <f ca="1"/>
        <v xml:space="preserve">00 00 00 01 00 00 00 00 00 c0 47 44 00 c0 47 44 </v>
      </c>
      <c r="D383" s="51"/>
      <c r="E383" s="51"/>
      <c r="F383" s="51"/>
      <c r="G383" s="51"/>
      <c r="H383" s="51"/>
      <c r="I383" s="51"/>
      <c r="J383" s="51" t="str">
        <f ca="1">IF(_xlfn.NUMBERVALUE(Q383)=0,"","TRAFFIC")</f>
        <v>TRAFFIC</v>
      </c>
      <c r="K383" s="51"/>
      <c r="L383" s="59" t="s">
        <v>97</v>
      </c>
      <c r="M383" s="51">
        <f ca="1">VLOOKUP(Y383&amp;X383&amp;W383&amp;V383,Floats!$A$2:$B$1353,2,FALSE)</f>
        <v>799</v>
      </c>
      <c r="N383" s="55"/>
      <c r="O383" s="55"/>
      <c r="P383" s="55"/>
      <c r="Q383" s="55" t="str">
        <f ca="1">MID($C383,Q$27,2)</f>
        <v>01</v>
      </c>
      <c r="R383" s="55"/>
      <c r="S383" s="55"/>
      <c r="T383" s="55"/>
      <c r="U383" s="55"/>
      <c r="V383" s="55" t="str">
        <f ca="1">MID($C383,V$27,2)</f>
        <v>00</v>
      </c>
      <c r="W383" s="55" t="str">
        <f ca="1">MID($C383,W$27,2)</f>
        <v>c0</v>
      </c>
      <c r="X383" s="55" t="str">
        <f ca="1">MID($C383,X$27,2)</f>
        <v>47</v>
      </c>
      <c r="Y383" s="55" t="str">
        <f ca="1">MID($C383,Y$27,2)</f>
        <v>44</v>
      </c>
      <c r="Z383" s="55"/>
      <c r="AA383" s="55"/>
      <c r="AB383" s="55"/>
      <c r="AC383" s="56"/>
      <c r="AK383" s="60">
        <f ca="1">_xlfn.BITRSHIFT(AK384,HEX2DEC("B"))</f>
        <v>0</v>
      </c>
      <c r="AL383" s="61" t="s">
        <v>99</v>
      </c>
      <c r="AM383" s="62"/>
      <c r="AN383" s="62"/>
      <c r="AO383" s="62"/>
      <c r="AP383" s="62"/>
      <c r="AQ383" s="62"/>
      <c r="AR383" s="62"/>
      <c r="AS383" s="62" t="str">
        <f ca="1">DEC2HEX(AK383)</f>
        <v>0</v>
      </c>
      <c r="AV383" s="63">
        <f ca="1">AV382</f>
        <v>0</v>
      </c>
      <c r="AW383" s="63"/>
      <c r="AX383" s="63"/>
      <c r="AZ383" s="35"/>
    </row>
    <row r="384" spans="2:52" x14ac:dyDescent="0.25">
      <c r="C384" s="43" t="str">
        <f ca="1"/>
        <v xml:space="preserve">0e 00 00 00 00 00 00 00 00 00 00 00 00 00 00 00 </v>
      </c>
      <c r="D384" s="51"/>
      <c r="E384" s="51"/>
      <c r="F384" s="51"/>
      <c r="G384" s="51"/>
      <c r="H384" s="51"/>
      <c r="I384" s="51"/>
      <c r="J384" s="51"/>
      <c r="K384" s="51"/>
      <c r="L384" s="51"/>
      <c r="M384" s="51"/>
      <c r="N384" s="55"/>
      <c r="O384" s="55"/>
      <c r="P384" s="55"/>
      <c r="Q384" s="55"/>
      <c r="R384" s="55"/>
      <c r="S384" s="55"/>
      <c r="T384" s="55"/>
      <c r="U384" s="55"/>
      <c r="V384" s="55"/>
      <c r="W384" s="55"/>
      <c r="X384" s="55"/>
      <c r="Y384" s="55"/>
      <c r="Z384" s="55"/>
      <c r="AA384" s="55"/>
      <c r="AB384" s="55"/>
      <c r="AC384" s="56"/>
      <c r="AK384" s="62">
        <f ca="1">_xlfn.BITXOR(AK385,AK386)</f>
        <v>0</v>
      </c>
      <c r="AL384" s="61" t="s">
        <v>103</v>
      </c>
      <c r="AM384" s="62"/>
      <c r="AN384" s="62"/>
      <c r="AO384" s="62"/>
      <c r="AP384" s="61" t="s">
        <v>104</v>
      </c>
      <c r="AQ384" s="62"/>
      <c r="AR384" s="62"/>
      <c r="AS384" s="62" t="str">
        <f ca="1">DEC2HEX(AK384)</f>
        <v>0</v>
      </c>
      <c r="AV384" s="63">
        <f ca="1">_xlfn.BITXOR(AV385,AV386)</f>
        <v>0</v>
      </c>
      <c r="AW384" s="63"/>
      <c r="AX384" s="63"/>
      <c r="AZ384" s="35"/>
    </row>
    <row r="385" spans="3:52" x14ac:dyDescent="0.25">
      <c r="C385" s="43" t="str">
        <f ca="1"/>
        <v xml:space="preserve">00 00 00 00 00 00 00 00 00 00 00 00 00 00 00 00 </v>
      </c>
      <c r="D385" s="51"/>
      <c r="E385" s="51"/>
      <c r="F385" s="51"/>
      <c r="G385" s="51"/>
      <c r="H385" s="51"/>
      <c r="I385" s="51"/>
      <c r="J385" s="64" t="s">
        <v>107</v>
      </c>
      <c r="K385" s="64">
        <f ca="1">HEX2DEC(CONCATENATE(AB389,AA389,Z389))</f>
        <v>250</v>
      </c>
      <c r="L385" s="64" t="s">
        <v>108</v>
      </c>
      <c r="M385" s="51"/>
      <c r="N385" s="55"/>
      <c r="O385" s="55"/>
      <c r="P385" s="55"/>
      <c r="Q385" s="55"/>
      <c r="R385" s="55"/>
      <c r="S385" s="55"/>
      <c r="T385" s="55"/>
      <c r="U385" s="55"/>
      <c r="V385" s="55"/>
      <c r="W385" s="55"/>
      <c r="X385" s="55"/>
      <c r="Y385" s="55"/>
      <c r="Z385" s="55"/>
      <c r="AA385" s="55"/>
      <c r="AB385" s="55"/>
      <c r="AC385" s="56"/>
      <c r="AK385" s="62">
        <f ca="1">_xlfn.BITXOR(AK398,I$28)</f>
        <v>252249672</v>
      </c>
      <c r="AL385" s="61" t="s">
        <v>110</v>
      </c>
      <c r="AM385" s="62"/>
      <c r="AN385" s="62"/>
      <c r="AO385" s="62"/>
      <c r="AP385" s="61" t="s">
        <v>104</v>
      </c>
      <c r="AQ385" s="62"/>
      <c r="AR385" s="62"/>
      <c r="AS385" s="62" t="str">
        <f ca="1">DEC2HEX(AK385)</f>
        <v>F090648</v>
      </c>
      <c r="AV385" s="63">
        <f ca="1">_xlfn.BITXOR(AV398,AV$28)</f>
        <v>252249672</v>
      </c>
      <c r="AW385" s="63"/>
      <c r="AX385" s="63"/>
      <c r="AZ385" s="35"/>
    </row>
    <row r="386" spans="3:52" x14ac:dyDescent="0.25">
      <c r="C386" s="43" t="str">
        <f ca="1"/>
        <v xml:space="preserve">00 00 80 3f 00 00 00 00 00 00 00 00 68 1b 0b 0f </v>
      </c>
      <c r="D386" s="51"/>
      <c r="E386" s="51"/>
      <c r="F386" s="51"/>
      <c r="G386" s="51"/>
      <c r="H386" s="51"/>
      <c r="I386" s="51"/>
      <c r="J386" s="64" t="s">
        <v>113</v>
      </c>
      <c r="K386" s="64">
        <f ca="1">HEX2DEC(CONCATENATE(P390,O390,N390))</f>
        <v>165</v>
      </c>
      <c r="L386" s="64" t="s">
        <v>108</v>
      </c>
      <c r="M386" s="51"/>
      <c r="N386" s="55"/>
      <c r="O386" s="55"/>
      <c r="P386" s="55"/>
      <c r="Q386" s="55"/>
      <c r="R386" s="55"/>
      <c r="S386" s="55"/>
      <c r="T386" s="55"/>
      <c r="U386" s="55"/>
      <c r="V386" s="55"/>
      <c r="W386" s="55"/>
      <c r="X386" s="55"/>
      <c r="Y386" s="55"/>
      <c r="Z386" s="55"/>
      <c r="AA386" s="55"/>
      <c r="AB386" s="55"/>
      <c r="AC386" s="56"/>
      <c r="AK386" s="62">
        <f ca="1">AK392+AK387</f>
        <v>252249672</v>
      </c>
      <c r="AL386" s="61" t="s">
        <v>115</v>
      </c>
      <c r="AM386" s="62"/>
      <c r="AN386" s="62"/>
      <c r="AO386" s="62"/>
      <c r="AP386" s="62"/>
      <c r="AQ386" s="62"/>
      <c r="AR386" s="62"/>
      <c r="AS386" s="62" t="s">
        <v>116</v>
      </c>
      <c r="AV386" s="63">
        <f ca="1">AK386</f>
        <v>252249672</v>
      </c>
      <c r="AW386" s="63"/>
      <c r="AX386" s="63"/>
      <c r="AZ386" s="35"/>
    </row>
    <row r="387" spans="3:52" x14ac:dyDescent="0.25">
      <c r="C387" s="43" t="str">
        <f ca="1"/>
        <v xml:space="preserve">74 1b 0b 0f 74 1b 0b 0f 00 00 00 00 00 00 00 00 </v>
      </c>
      <c r="D387" s="51"/>
      <c r="E387" s="51"/>
      <c r="F387" s="51"/>
      <c r="G387" s="51"/>
      <c r="H387" s="51"/>
      <c r="I387" s="51"/>
      <c r="J387" s="64" t="s">
        <v>119</v>
      </c>
      <c r="K387" s="64">
        <f ca="1">HEX2DEC(CONCATENATE(T390,S390,R390))</f>
        <v>85</v>
      </c>
      <c r="L387" s="64" t="s">
        <v>108</v>
      </c>
      <c r="M387" s="51"/>
      <c r="N387" s="55"/>
      <c r="O387" s="55"/>
      <c r="P387" s="55"/>
      <c r="Q387" s="55"/>
      <c r="R387" s="55"/>
      <c r="S387" s="55"/>
      <c r="T387" s="55"/>
      <c r="U387" s="55"/>
      <c r="V387" s="55"/>
      <c r="W387" s="55"/>
      <c r="X387" s="55"/>
      <c r="Y387" s="55"/>
      <c r="Z387" s="55"/>
      <c r="AA387" s="55"/>
      <c r="AB387" s="55"/>
      <c r="AC387" s="56"/>
      <c r="AK387" s="62">
        <f ca="1">AK394+AK388</f>
        <v>5592</v>
      </c>
      <c r="AL387" s="61" t="s">
        <v>121</v>
      </c>
      <c r="AV387" s="65"/>
      <c r="AW387" s="49"/>
      <c r="AX387" s="49"/>
      <c r="AZ387" s="35"/>
    </row>
    <row r="388" spans="3:52" x14ac:dyDescent="0.25">
      <c r="C388" s="43" t="str">
        <f ca="1"/>
        <v xml:space="preserve">90 8e 21 1a 00 00 00 00 00 00 00 00 01 01 00 00 </v>
      </c>
      <c r="D388" s="51"/>
      <c r="E388" s="51"/>
      <c r="F388" s="51"/>
      <c r="G388" s="51"/>
      <c r="H388" s="51"/>
      <c r="I388" s="51"/>
      <c r="J388" s="55"/>
      <c r="K388" s="55"/>
      <c r="L388" s="55"/>
      <c r="M388" s="51"/>
      <c r="N388" s="55"/>
      <c r="O388" s="55"/>
      <c r="P388" s="55"/>
      <c r="Q388" s="55"/>
      <c r="R388" s="55"/>
      <c r="S388" s="55"/>
      <c r="T388" s="55"/>
      <c r="U388" s="55"/>
      <c r="V388" s="55"/>
      <c r="W388" s="55"/>
      <c r="X388" s="55"/>
      <c r="Y388" s="55"/>
      <c r="Z388" s="55"/>
      <c r="AA388" s="55"/>
      <c r="AB388" s="55"/>
      <c r="AC388" s="56"/>
      <c r="AK388" s="62">
        <f>18*16</f>
        <v>288</v>
      </c>
      <c r="AL388" s="61" t="s">
        <v>126</v>
      </c>
      <c r="AV388" s="65"/>
      <c r="AW388" s="49"/>
      <c r="AX388" s="49"/>
      <c r="AZ388" s="35"/>
    </row>
    <row r="389" spans="3:52" x14ac:dyDescent="0.25">
      <c r="C389" s="43" t="str">
        <f ca="1"/>
        <v xml:space="preserve">d0 a7 a2 0d c5 0b 00 00 0e 00 00 00 fa 00 00 00 </v>
      </c>
      <c r="D389" s="51"/>
      <c r="E389" s="51"/>
      <c r="F389" s="51"/>
      <c r="G389" s="51"/>
      <c r="H389" s="51"/>
      <c r="I389" s="51"/>
      <c r="J389" s="51"/>
      <c r="K389" s="51"/>
      <c r="L389" s="51"/>
      <c r="M389" s="51"/>
      <c r="N389" s="55"/>
      <c r="O389" s="55"/>
      <c r="P389" s="55"/>
      <c r="Q389" s="55"/>
      <c r="R389" s="55"/>
      <c r="S389" s="55"/>
      <c r="T389" s="55"/>
      <c r="U389" s="55"/>
      <c r="V389" s="55">
        <f ca="1">_xlfn.NUMBERVALUE(HEX2DEC(MID($C389,V$27,2)))</f>
        <v>14</v>
      </c>
      <c r="W389" s="55"/>
      <c r="X389" s="55"/>
      <c r="Y389" s="55"/>
      <c r="Z389" s="55" t="str">
        <f t="shared" ref="Z389:AB390" ca="1" si="62">MID($C389,Z$27,2)</f>
        <v>fa</v>
      </c>
      <c r="AA389" s="55" t="str">
        <f t="shared" ca="1" si="62"/>
        <v>00</v>
      </c>
      <c r="AB389" s="55" t="str">
        <f t="shared" ca="1" si="62"/>
        <v>00</v>
      </c>
      <c r="AC389" s="56"/>
      <c r="AK389" t="s">
        <v>131</v>
      </c>
      <c r="AZ389" s="35"/>
    </row>
    <row r="390" spans="3:52" x14ac:dyDescent="0.25">
      <c r="C390" s="43" t="str">
        <f ca="1"/>
        <v xml:space="preserve">a5 00 00 00 55 00 00 00 00 00 00 00 0e cb 9f 2c </v>
      </c>
      <c r="D390" s="51"/>
      <c r="E390" s="51"/>
      <c r="F390" s="51"/>
      <c r="G390" s="51"/>
      <c r="H390" s="51"/>
      <c r="I390" s="51"/>
      <c r="J390" s="51" t="s">
        <v>134</v>
      </c>
      <c r="K390" s="51">
        <f ca="1">IF(AK390=0,0,AK401)</f>
        <v>500</v>
      </c>
      <c r="L390" s="68" t="str">
        <f ca="1">VLOOKUP(V390,$AD$72:$AE$97,2)</f>
        <v>Credit</v>
      </c>
      <c r="M390" s="66"/>
      <c r="N390" s="55" t="str">
        <f ca="1">MID($C390,N$27,2)</f>
        <v>a5</v>
      </c>
      <c r="O390" s="55" t="str">
        <f ca="1">MID($C390,O$27,2)</f>
        <v>00</v>
      </c>
      <c r="P390" s="55" t="str">
        <f ca="1">MID($C390,P$27,2)</f>
        <v>00</v>
      </c>
      <c r="Q390" s="55"/>
      <c r="R390" s="55" t="str">
        <f t="shared" ref="R390:T391" ca="1" si="63">MID($C390,R$27,2)</f>
        <v>55</v>
      </c>
      <c r="S390" s="55" t="str">
        <f t="shared" ca="1" si="63"/>
        <v>00</v>
      </c>
      <c r="T390" s="55" t="str">
        <f t="shared" ca="1" si="63"/>
        <v>00</v>
      </c>
      <c r="U390" s="55"/>
      <c r="V390" s="55">
        <f ca="1">_xlfn.NUMBERVALUE(HEX2DEC(MID($C390,V$27,2)))</f>
        <v>0</v>
      </c>
      <c r="W390" s="55"/>
      <c r="X390" s="55"/>
      <c r="Y390" s="55"/>
      <c r="Z390" s="55" t="str">
        <f t="shared" ca="1" si="62"/>
        <v>0e</v>
      </c>
      <c r="AA390" s="55" t="str">
        <f t="shared" ca="1" si="62"/>
        <v>cb</v>
      </c>
      <c r="AB390" s="55" t="str">
        <f t="shared" ca="1" si="62"/>
        <v>9f</v>
      </c>
      <c r="AC390" s="56" t="str">
        <f ca="1">MID($C390,AC$27,2)</f>
        <v>2c</v>
      </c>
      <c r="AK390">
        <f ca="1">HEX2DEC(CONCATENATE(AC390,AB390,AA390,Z390))</f>
        <v>748669710</v>
      </c>
      <c r="AL390" t="str">
        <f ca="1">DEC2HEX(AK390)</f>
        <v>2C9FCB0E</v>
      </c>
      <c r="AO390" s="8" t="s">
        <v>137</v>
      </c>
      <c r="AS390" t="s">
        <v>138</v>
      </c>
      <c r="AZ390" s="35"/>
    </row>
    <row r="391" spans="3:52" x14ac:dyDescent="0.25">
      <c r="C391" s="43" t="str">
        <f ca="1"/>
        <v xml:space="preserve">00 00 00 00 48 18 90 51 00 00 00 00 04 00 00 00 </v>
      </c>
      <c r="D391" s="51"/>
      <c r="E391" s="51"/>
      <c r="F391" s="51"/>
      <c r="G391" s="51"/>
      <c r="H391" s="51"/>
      <c r="I391" s="51"/>
      <c r="J391" s="69" t="s">
        <v>141</v>
      </c>
      <c r="K391" s="68" t="str">
        <f ca="1">VLOOKUP(Z391,$AD$99:$AE$103,2)</f>
        <v>N/A</v>
      </c>
      <c r="L391" s="73"/>
      <c r="M391" s="51"/>
      <c r="N391" s="55"/>
      <c r="O391" s="55"/>
      <c r="P391" s="55"/>
      <c r="Q391" s="55"/>
      <c r="R391" s="55" t="str">
        <f t="shared" ca="1" si="63"/>
        <v>48</v>
      </c>
      <c r="S391" s="55" t="str">
        <f t="shared" ca="1" si="63"/>
        <v>18</v>
      </c>
      <c r="T391" s="55" t="str">
        <f t="shared" ca="1" si="63"/>
        <v>90</v>
      </c>
      <c r="U391" s="55" t="str">
        <f ca="1">MID($C391,U$27,2)</f>
        <v>51</v>
      </c>
      <c r="V391" s="55"/>
      <c r="W391" s="55"/>
      <c r="X391" s="55"/>
      <c r="Y391" s="55"/>
      <c r="Z391" s="55">
        <f ca="1">_xlfn.NUMBERVALUE(HEX2DEC(MID($C391,Z$27,2)))</f>
        <v>4</v>
      </c>
      <c r="AA391" s="55"/>
      <c r="AB391" s="55"/>
      <c r="AC391" s="56"/>
      <c r="AV391" s="72">
        <f ca="1">HEX2DEC(CONCATENATE(U391,T391,S391,R391))</f>
        <v>1368397896</v>
      </c>
      <c r="AW391" s="49"/>
      <c r="AX391" s="49"/>
      <c r="AZ391" s="35"/>
    </row>
    <row r="392" spans="3:52" x14ac:dyDescent="0.25">
      <c r="C392" s="43" t="str">
        <f ca="1"/>
        <v xml:space="preserve">ff ff ff ff 00 00 00 00 00 00 00 00 00 00 00 00 </v>
      </c>
      <c r="D392" s="51"/>
      <c r="E392" s="51"/>
      <c r="F392" s="51"/>
      <c r="G392" s="51"/>
      <c r="H392" s="51"/>
      <c r="I392" s="51"/>
      <c r="J392" s="51"/>
      <c r="K392" s="51"/>
      <c r="L392" s="73"/>
      <c r="M392" s="51"/>
      <c r="N392" s="55"/>
      <c r="O392" s="55"/>
      <c r="P392" s="55"/>
      <c r="Q392" s="55"/>
      <c r="R392" s="55"/>
      <c r="S392" s="55"/>
      <c r="T392" s="55"/>
      <c r="U392" s="55"/>
      <c r="V392" s="55"/>
      <c r="W392" s="55"/>
      <c r="X392" s="55"/>
      <c r="Y392" s="55"/>
      <c r="Z392" s="55"/>
      <c r="AA392" s="55"/>
      <c r="AB392" s="55"/>
      <c r="AC392" s="56"/>
      <c r="AK392">
        <f ca="1">AK$3</f>
        <v>252244080</v>
      </c>
      <c r="AL392" s="8" t="s">
        <v>146</v>
      </c>
      <c r="AZ392" s="35"/>
    </row>
    <row r="393" spans="3:52" x14ac:dyDescent="0.25">
      <c r="C393" s="43" t="str">
        <f ca="1"/>
        <v xml:space="preserve">00 00 00 00 00 00 00 00 00 00 00 00 00 00 00 00 </v>
      </c>
      <c r="D393" s="51"/>
      <c r="E393" s="51"/>
      <c r="F393" s="51"/>
      <c r="G393" s="51"/>
      <c r="H393" s="51"/>
      <c r="I393" s="51"/>
      <c r="J393" s="51"/>
      <c r="K393" s="51"/>
      <c r="L393" s="51"/>
      <c r="M393" s="51"/>
      <c r="N393" s="55"/>
      <c r="O393" s="55"/>
      <c r="P393" s="55"/>
      <c r="Q393" s="55"/>
      <c r="R393" s="55"/>
      <c r="S393" s="55"/>
      <c r="T393" s="55"/>
      <c r="U393" s="55"/>
      <c r="V393" s="55"/>
      <c r="W393" s="55"/>
      <c r="X393" s="55"/>
      <c r="Y393" s="55"/>
      <c r="Z393" s="55"/>
      <c r="AA393" s="55"/>
      <c r="AB393" s="55"/>
      <c r="AC393" s="56"/>
      <c r="AK393">
        <f>25.5*16</f>
        <v>408</v>
      </c>
      <c r="AL393" s="8" t="s">
        <v>151</v>
      </c>
      <c r="AZ393" s="35"/>
    </row>
    <row r="394" spans="3:52" x14ac:dyDescent="0.25">
      <c r="C394" s="43" t="str">
        <f ca="1"/>
        <v xml:space="preserve">00 00 00 00 00 00 00 00 00 00 00 00 00 00 00 00 </v>
      </c>
      <c r="D394" s="51"/>
      <c r="E394" s="51"/>
      <c r="F394" s="51"/>
      <c r="G394" s="51"/>
      <c r="H394" s="51"/>
      <c r="I394" s="51"/>
      <c r="J394" s="51"/>
      <c r="K394" s="51"/>
      <c r="L394" s="51"/>
      <c r="M394" s="51"/>
      <c r="N394" s="55"/>
      <c r="O394" s="55"/>
      <c r="P394" s="55"/>
      <c r="Q394" s="55"/>
      <c r="R394" s="55"/>
      <c r="S394" s="55"/>
      <c r="T394" s="55"/>
      <c r="U394" s="55"/>
      <c r="V394" s="55"/>
      <c r="W394" s="55"/>
      <c r="X394" s="55"/>
      <c r="Y394" s="55"/>
      <c r="Z394" s="55"/>
      <c r="AA394" s="55"/>
      <c r="AB394" s="55"/>
      <c r="AC394" s="56"/>
      <c r="AK394">
        <f ca="1">(V389-1)*AK393</f>
        <v>5304</v>
      </c>
      <c r="AL394" s="8" t="s">
        <v>155</v>
      </c>
      <c r="AZ394" s="35"/>
    </row>
    <row r="395" spans="3:52" x14ac:dyDescent="0.25">
      <c r="C395" s="43" t="str">
        <f ca="1"/>
        <v xml:space="preserve">00 00 00 00 1d fb e6 ae 00 00 00 00 ff ff ff ff </v>
      </c>
      <c r="D395" s="51"/>
      <c r="E395" s="51"/>
      <c r="F395" s="51"/>
      <c r="G395" s="51"/>
      <c r="H395" s="51"/>
      <c r="I395" s="51"/>
      <c r="J395" s="69" t="s">
        <v>85</v>
      </c>
      <c r="K395" s="68" t="str">
        <f ca="1">VLOOKUP(Z395,$AD$105:$AE$110,2)</f>
        <v>N/A</v>
      </c>
      <c r="L395" s="51"/>
      <c r="M395" s="51"/>
      <c r="N395" s="55"/>
      <c r="O395" s="55"/>
      <c r="P395" s="55"/>
      <c r="Q395" s="55"/>
      <c r="R395" s="55"/>
      <c r="S395" s="55"/>
      <c r="T395" s="55"/>
      <c r="U395" s="55"/>
      <c r="V395" s="55"/>
      <c r="W395" s="55"/>
      <c r="X395" s="55"/>
      <c r="Y395" s="55"/>
      <c r="Z395" s="55">
        <f ca="1">_xlfn.NUMBERVALUE(HEX2DEC(MID($C395,Z$27,2)))</f>
        <v>255</v>
      </c>
      <c r="AA395" s="55"/>
      <c r="AB395" s="55"/>
      <c r="AC395" s="56"/>
      <c r="AK395">
        <f>10*16+12</f>
        <v>172</v>
      </c>
      <c r="AL395" s="8" t="s">
        <v>159</v>
      </c>
      <c r="AZ395" s="35"/>
    </row>
    <row r="396" spans="3:52" x14ac:dyDescent="0.25">
      <c r="C396" s="43" t="str">
        <f ca="1"/>
        <v xml:space="preserve">ff ff ff ff 04 00 00 00 00 00 00 00 ff ff ff ff </v>
      </c>
      <c r="D396" s="51"/>
      <c r="E396" s="51"/>
      <c r="F396" s="51"/>
      <c r="G396" s="51"/>
      <c r="H396" s="51"/>
      <c r="I396" s="51"/>
      <c r="J396" s="51" t="s">
        <v>162</v>
      </c>
      <c r="K396" s="68" t="str">
        <f ca="1">VLOOKUP(M396,$AD$113:$AE$135,2,FALSE)</f>
        <v>N/A</v>
      </c>
      <c r="M396" s="54">
        <f ca="1">HEX2DEC(CONCATENATE(X396,W396,V396))</f>
        <v>0</v>
      </c>
      <c r="N396" s="55"/>
      <c r="O396" s="55"/>
      <c r="P396" s="55"/>
      <c r="Q396" s="55"/>
      <c r="R396" s="55"/>
      <c r="S396" s="55"/>
      <c r="T396" s="55"/>
      <c r="U396" s="55"/>
      <c r="V396" s="55" t="str">
        <f ca="1">MID($C396,V$27,2)</f>
        <v>00</v>
      </c>
      <c r="W396" s="55" t="str">
        <f ca="1">MID($C396,W$27,2)</f>
        <v>00</v>
      </c>
      <c r="X396" s="55" t="str">
        <f ca="1">MID($C396,X$27,2)</f>
        <v>00</v>
      </c>
      <c r="Y396" s="55"/>
      <c r="Z396" s="55"/>
      <c r="AA396" s="55"/>
      <c r="AB396" s="55"/>
      <c r="AC396" s="56"/>
      <c r="AK396">
        <f ca="1">AK394+AK395</f>
        <v>5476</v>
      </c>
      <c r="AL396" s="8" t="s">
        <v>164</v>
      </c>
      <c r="AZ396" s="35"/>
    </row>
    <row r="397" spans="3:52" x14ac:dyDescent="0.25">
      <c r="C397" s="43" t="str">
        <f ca="1"/>
        <v xml:space="preserve">00 00 00 00 00 00 00 00 00 00 00 00 19 00 00 00 </v>
      </c>
      <c r="D397" s="51"/>
      <c r="E397" s="51"/>
      <c r="F397" s="51"/>
      <c r="G397" s="51"/>
      <c r="H397" s="51"/>
      <c r="I397" s="51"/>
      <c r="J397" s="51" t="s">
        <v>167</v>
      </c>
      <c r="K397" s="51">
        <f ca="1">IF(AK398=0,0,AK383)</f>
        <v>0</v>
      </c>
      <c r="L397" s="68" t="str">
        <f ca="1">VLOOKUP(Z397,$AD$72:$AE$97,2)</f>
        <v>N/A</v>
      </c>
      <c r="M397" s="51"/>
      <c r="N397" s="51"/>
      <c r="O397" s="51"/>
      <c r="P397" s="51"/>
      <c r="Q397" s="51"/>
      <c r="R397" s="51"/>
      <c r="S397" s="51"/>
      <c r="T397" s="51"/>
      <c r="U397" s="51"/>
      <c r="V397" s="51"/>
      <c r="W397" s="51"/>
      <c r="X397" s="51"/>
      <c r="Y397" s="51"/>
      <c r="Z397" s="55">
        <f ca="1">_xlfn.NUMBERVALUE(HEX2DEC(MID($C397,Z$27,2)))</f>
        <v>25</v>
      </c>
      <c r="AA397" s="51"/>
      <c r="AB397" s="51"/>
      <c r="AC397" s="76"/>
      <c r="AK397">
        <f ca="1">AK392+AK396</f>
        <v>252249556</v>
      </c>
      <c r="AL397" s="8" t="s">
        <v>115</v>
      </c>
      <c r="AS397" t="s">
        <v>116</v>
      </c>
      <c r="AT397" t="str">
        <f ca="1">DEC2HEX(AK397)</f>
        <v>F0905D4</v>
      </c>
      <c r="AZ397" s="35"/>
    </row>
    <row r="398" spans="3:52" x14ac:dyDescent="0.25">
      <c r="C398" s="43" t="str">
        <f ca="1"/>
        <v xml:space="preserve">92 68 90 2c 00 00 00 00 d4 1b 90 2c 00 00 00 00 </v>
      </c>
      <c r="D398" s="51"/>
      <c r="E398" s="51"/>
      <c r="F398" s="51"/>
      <c r="G398" s="51"/>
      <c r="H398" s="51"/>
      <c r="I398" s="51"/>
      <c r="J398" s="51"/>
      <c r="K398" s="51"/>
      <c r="L398" s="51"/>
      <c r="M398" s="51"/>
      <c r="N398" s="55" t="str">
        <f ca="1">MID($C398,N$27,2)</f>
        <v>92</v>
      </c>
      <c r="O398" s="55" t="str">
        <f ca="1">MID($C398,O$27,2)</f>
        <v>68</v>
      </c>
      <c r="P398" s="55" t="str">
        <f ca="1">MID($C398,P$27,2)</f>
        <v>90</v>
      </c>
      <c r="Q398" s="55" t="str">
        <f ca="1">MID($C398,Q$27,2)</f>
        <v>2c</v>
      </c>
      <c r="R398" s="51"/>
      <c r="S398" s="51"/>
      <c r="T398" s="51"/>
      <c r="U398" s="51"/>
      <c r="V398" s="55" t="str">
        <f ca="1">MID($C398,V$27,2)</f>
        <v>d4</v>
      </c>
      <c r="W398" s="55" t="str">
        <f ca="1">MID($C398,W$27,2)</f>
        <v>1b</v>
      </c>
      <c r="X398" s="55" t="str">
        <f ca="1">MID($C398,X$27,2)</f>
        <v>90</v>
      </c>
      <c r="Y398" s="55" t="str">
        <f ca="1">MID($C398,Y$27,2)</f>
        <v>2c</v>
      </c>
      <c r="Z398" s="51"/>
      <c r="AA398" s="51"/>
      <c r="AB398" s="51"/>
      <c r="AC398" s="76"/>
      <c r="AK398" s="62">
        <f ca="1">HEX2DEC(CONCATENATE(Q398,P398,O398,N398))</f>
        <v>747661458</v>
      </c>
      <c r="AL398" s="61" t="s">
        <v>173</v>
      </c>
      <c r="AV398" s="63">
        <f ca="1">HEX2DEC(CONCATENATE(Y398,X398,W398,V398))</f>
        <v>747641812</v>
      </c>
      <c r="AW398" s="63"/>
      <c r="AX398" s="63"/>
      <c r="AZ398" s="35"/>
    </row>
    <row r="399" spans="3:52" x14ac:dyDescent="0.25">
      <c r="C399" s="43" t="str">
        <f ca="1"/>
        <v xml:space="preserve">04 00 00 00 ff ff ff ff 00 00 00 00 00 00 00 00 </v>
      </c>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76"/>
      <c r="AK399">
        <f ca="1">_xlfn.BITXOR(AK390,I$28)</f>
        <v>252093908</v>
      </c>
      <c r="AL399" s="8" t="s">
        <v>110</v>
      </c>
      <c r="AP399" s="8" t="s">
        <v>104</v>
      </c>
      <c r="AS399" t="str">
        <f ca="1">DEC2HEX(AK399)</f>
        <v>F06A5D4</v>
      </c>
      <c r="AV399" s="72">
        <f ca="1">_xlfn.BITXOR(AV391,AV$28)</f>
        <v>1913193940</v>
      </c>
      <c r="AW399" s="49"/>
      <c r="AX399" s="49"/>
      <c r="AZ399" s="35"/>
    </row>
    <row r="400" spans="3:52" x14ac:dyDescent="0.25">
      <c r="C400" s="43" t="str">
        <f ca="1"/>
        <v xml:space="preserve">00 00 00 00 00 00 00 00 00 00 00 00 00 00 00 00 </v>
      </c>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76"/>
      <c r="AK400">
        <f ca="1">_xlfn.BITXOR(AK399,AK397)</f>
        <v>1024000</v>
      </c>
      <c r="AL400" s="8" t="s">
        <v>103</v>
      </c>
      <c r="AP400" s="8" t="s">
        <v>104</v>
      </c>
      <c r="AS400" t="str">
        <f ca="1">DEC2HEX(AK400)</f>
        <v>FA000</v>
      </c>
      <c r="AV400" s="72">
        <f ca="1">_xlfn.BITXOR(AV399,AK397)</f>
        <v>2097152000</v>
      </c>
      <c r="AW400" s="49"/>
      <c r="AX400" s="49"/>
      <c r="AZ400" s="35"/>
    </row>
    <row r="401" spans="2:52" x14ac:dyDescent="0.25">
      <c r="C401" s="43" t="str">
        <f ca="1"/>
        <v xml:space="preserve">00 00 00 00 00 00 00 00 00 00 00 00 00 00 00 00 </v>
      </c>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76"/>
      <c r="AK401" s="77">
        <f ca="1">_xlfn.BITRSHIFT(AK400,HEX2DEC("B"))</f>
        <v>500</v>
      </c>
      <c r="AL401" s="8" t="s">
        <v>99</v>
      </c>
      <c r="AS401" t="str">
        <f ca="1">DEC2HEX(AK401)</f>
        <v>1F4</v>
      </c>
      <c r="AV401" s="97"/>
      <c r="AW401" s="49"/>
      <c r="AX401" s="49"/>
      <c r="AZ401" s="35"/>
    </row>
    <row r="402" spans="2:52" x14ac:dyDescent="0.25">
      <c r="C402" s="43" t="str">
        <f ca="1"/>
        <v xml:space="preserve">00 00 00 00 00 00 00 00 91 fb e6 ae 00 00 00 00 </v>
      </c>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76"/>
      <c r="AV402" s="97"/>
      <c r="AY402" s="79">
        <v>22</v>
      </c>
      <c r="AZ402" s="35"/>
    </row>
    <row r="403" spans="2:52" x14ac:dyDescent="0.25">
      <c r="C403" s="43" t="str">
        <f ca="1"/>
        <v xml:space="preserve">ff ff ff ff ff ff ff ff 04 00 00 00 00 00 00 00 </v>
      </c>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76"/>
      <c r="AV403" s="72"/>
      <c r="AW403" s="49"/>
      <c r="AX403" s="49"/>
      <c r="AZ403" s="35"/>
    </row>
    <row r="404" spans="2:52" x14ac:dyDescent="0.25">
      <c r="C404" s="43" t="str">
        <f ca="1"/>
        <v xml:space="preserve">ff ff ff ff 00 00 00 00 00 00 00 00 00 00 00 00 </v>
      </c>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76"/>
      <c r="AK404" s="80">
        <f ca="1">IF(Z397=25,_xlfn.BITXOR(AK398,AK386),-1)</f>
        <v>597257946</v>
      </c>
      <c r="AL404" s="81" t="s">
        <v>194</v>
      </c>
      <c r="AV404" s="72">
        <f ca="1">_xlfn.BITLSHIFT(_xlfn.BITXOR(AV400,_xlfn.BITLSHIFT(_xlfn.BITRSHIFT(AV400,AY402),AY402)),32-AY402)+_xlfn.BITRSHIFT(AV400,AY402)</f>
        <v>500</v>
      </c>
      <c r="AW404" s="49"/>
      <c r="AX404" s="49"/>
      <c r="AZ404" s="35"/>
    </row>
    <row r="405" spans="2:52" ht="15.75" thickBot="1" x14ac:dyDescent="0.3">
      <c r="C405" s="44" t="str">
        <f ca="1"/>
        <v xml:space="preserve">00 00 42 44 01 00 00 00         </v>
      </c>
      <c r="D405" s="84"/>
      <c r="E405" s="84"/>
      <c r="F405" s="84"/>
      <c r="G405" s="84"/>
      <c r="H405" s="84"/>
      <c r="I405" s="84"/>
      <c r="J405" s="85" t="str">
        <f ca="1">IF(_xlfn.NUMBERVALUE(R405)=0,"Free Trial", "")</f>
        <v/>
      </c>
      <c r="K405" s="84"/>
      <c r="L405" s="86" t="s">
        <v>197</v>
      </c>
      <c r="M405" s="84">
        <f ca="1">IF(Q405="00",0,SIGN(55.5-CODE(LEFT(Q405,1)))*2^(MOD(CODE(LEFT(Q405,1))-IF(CODE(LEFT(Q405,1))&gt;57,55,48),8)*32+(CODE(RIGHT(Q405,1))-IF(CODE(RIGHT(Q405,1))&gt;57,55,48))*2+(CODE(LEFT(P405,1))&gt;55)-127)*(1+(CODE(RIGHT(N405,1))-IF(CODE(RIGHT(N405,1))&gt;57,55,48)+(CODE(LEFT(N405,1))-IF(CODE(LEFT(N405,1))&gt;57,55,48))*16+(CODE(RIGHT(O405,1))-IF(CODE(RIGHT(O405,1))&gt;57,55,48))*256+(CODE(LEFT(O405,1))-IF(CODE(LEFT(O405,1))&gt;57,55,48))*4096+(CODE(RIGHT(P405,1))-IF(CODE(RIGHT(P405,1))&gt;57,55,48))*65536+MOD(CODE(LEFT(P405,1))-IF(CODE(LEFT(P405,1))&gt;57,55,48),8)*1048576)/8388608))</f>
        <v>776</v>
      </c>
      <c r="N405" s="87" t="str">
        <f ca="1">UPPER(MID($C405,N$27,2))</f>
        <v>00</v>
      </c>
      <c r="O405" s="87" t="str">
        <f ca="1">UPPER(MID($C405,O$27,2))</f>
        <v>00</v>
      </c>
      <c r="P405" s="87" t="str">
        <f ca="1">UPPER(MID($C405,P$27,2))</f>
        <v>42</v>
      </c>
      <c r="Q405" s="87" t="str">
        <f ca="1">UPPER(MID($C405,Q$27,2))</f>
        <v>44</v>
      </c>
      <c r="R405" s="87" t="str">
        <f ca="1">MID($C405,R$27,2)</f>
        <v>01</v>
      </c>
      <c r="S405" s="84"/>
      <c r="T405" s="84"/>
      <c r="U405" s="84"/>
      <c r="V405" s="84"/>
      <c r="W405" s="84"/>
      <c r="X405" s="84"/>
      <c r="Y405" s="84"/>
      <c r="Z405" s="84"/>
      <c r="AA405" s="84"/>
      <c r="AB405" s="84"/>
      <c r="AC405" s="88"/>
      <c r="AK405" s="80"/>
      <c r="AL405" s="89" t="s">
        <v>199</v>
      </c>
      <c r="AZ405" s="35"/>
    </row>
    <row r="406" spans="2:52" ht="15.75" thickBot="1" x14ac:dyDescent="0.3">
      <c r="C406" s="98"/>
      <c r="N406" s="37"/>
      <c r="O406" s="37"/>
      <c r="P406" s="37"/>
      <c r="Q406" s="37"/>
      <c r="R406" s="37"/>
      <c r="S406" s="37"/>
      <c r="T406" s="37"/>
      <c r="U406" s="37"/>
      <c r="V406" s="37"/>
      <c r="W406" s="37"/>
      <c r="X406" s="37"/>
      <c r="Y406" s="37"/>
      <c r="Z406" s="37"/>
      <c r="AA406" s="37"/>
      <c r="AB406" s="37"/>
      <c r="AC406" s="37"/>
      <c r="AZ406" s="35"/>
    </row>
    <row r="407" spans="2:52" x14ac:dyDescent="0.25">
      <c r="B407" s="41">
        <f>B380+1</f>
        <v>20</v>
      </c>
      <c r="C407" s="42" t="str">
        <f t="array" aca="1" ref="C407:C432" ca="1">TRANSPOSE(INDIRECT(CONCATENATE("AD$",B407,":BC$",B407)))</f>
        <v xml:space="preserve">a8 96 64 02 c7 0b 00 00 10 0e cd 0f 90 0e cd 0f </v>
      </c>
      <c r="D407" s="45"/>
      <c r="E407" s="45"/>
      <c r="F407" s="45"/>
      <c r="G407" s="45"/>
      <c r="H407" s="45"/>
      <c r="I407" s="45"/>
      <c r="J407" s="45"/>
      <c r="K407" s="45" t="str">
        <f ca="1">CONCATENATE("CHALLENGE ",V416)</f>
        <v>CHALLENGE 15</v>
      </c>
      <c r="L407" s="45"/>
      <c r="M407" s="46" t="str">
        <f ca="1">UPPER(VLOOKUP(AK409,TRACKS!$BS$2:$BT$59,2,FALSE))</f>
        <v>MOUNT TEIDE</v>
      </c>
      <c r="N407" s="47"/>
      <c r="O407" s="47"/>
      <c r="P407" s="47"/>
      <c r="Q407" s="47"/>
      <c r="R407" s="47"/>
      <c r="S407" s="47"/>
      <c r="T407" s="47"/>
      <c r="U407" s="47"/>
      <c r="V407" s="47"/>
      <c r="W407" s="47"/>
      <c r="X407" s="47"/>
      <c r="Y407" s="47"/>
      <c r="Z407" s="47" t="str">
        <f ca="1">MID($C407,Z$27,2)</f>
        <v>90</v>
      </c>
      <c r="AA407" s="47" t="str">
        <f ca="1">MID($C407,AA$27,2)</f>
        <v>0e</v>
      </c>
      <c r="AB407" s="47" t="str">
        <f ca="1">MID($C407,AB$27,2)</f>
        <v>cd</v>
      </c>
      <c r="AC407" s="48" t="str">
        <f ca="1">MID($C407,AC$27,2)</f>
        <v>0f</v>
      </c>
      <c r="AK407" t="str">
        <f ca="1">CONCATENATE(AC407,AB407,AA407,Z407)</f>
        <v>0fcd0e90</v>
      </c>
    </row>
    <row r="408" spans="2:52" x14ac:dyDescent="0.25">
      <c r="C408" s="43" t="str">
        <f ca="1"/>
        <v xml:space="preserve">07 00 00 00 07 00 00 00 01 00 00 00 00 00 00 00 </v>
      </c>
      <c r="D408" s="51"/>
      <c r="E408" s="51"/>
      <c r="F408" s="51"/>
      <c r="G408" s="51"/>
      <c r="H408" s="51"/>
      <c r="I408" s="51"/>
      <c r="J408" s="52" t="str">
        <f ca="1">VLOOKUP(N408,$AD$30:$AE$40,2)</f>
        <v>UNPLUGGED</v>
      </c>
      <c r="K408" s="53"/>
      <c r="L408" s="54">
        <f ca="1">HEX2DEC(CONCATENATE(X408,W408,V408))</f>
        <v>1</v>
      </c>
      <c r="M408" s="51" t="s">
        <v>89</v>
      </c>
      <c r="N408" s="55">
        <f ca="1">IF(LEFT(C408,2)="0A",10,_xlfn.NUMBERVALUE(LEFT(C408,2)))</f>
        <v>7</v>
      </c>
      <c r="O408" s="55"/>
      <c r="P408" s="55"/>
      <c r="Q408" s="55"/>
      <c r="R408" s="55"/>
      <c r="S408" s="55"/>
      <c r="T408" s="55"/>
      <c r="U408" s="55"/>
      <c r="V408" s="55" t="str">
        <f ca="1">MID($C408,V$27,2)</f>
        <v>01</v>
      </c>
      <c r="W408" s="55" t="str">
        <f ca="1">MID($C408,W$27,2)</f>
        <v>00</v>
      </c>
      <c r="X408" s="55" t="str">
        <f ca="1">MID($C408,X$27,2)</f>
        <v>00</v>
      </c>
      <c r="Y408" s="55"/>
      <c r="Z408" s="55"/>
      <c r="AA408" s="55"/>
      <c r="AB408" s="55"/>
      <c r="AC408" s="56"/>
      <c r="AK408">
        <f ca="1">HEX2DEC(AK407)+HEX2DEC("20")</f>
        <v>265096880</v>
      </c>
    </row>
    <row r="409" spans="2:52" x14ac:dyDescent="0.25">
      <c r="C409" s="43" t="str">
        <f ca="1"/>
        <v xml:space="preserve">00 00 00 00 00 00 00 00 00 00 00 00 08 00 00 00 </v>
      </c>
      <c r="D409" s="51"/>
      <c r="E409" s="51"/>
      <c r="F409" s="51"/>
      <c r="G409" s="51"/>
      <c r="H409" s="51"/>
      <c r="I409" s="51"/>
      <c r="K409" s="51"/>
      <c r="L409" s="54">
        <f ca="1">Z409</f>
        <v>8</v>
      </c>
      <c r="M409" s="51" t="s">
        <v>93</v>
      </c>
      <c r="N409" s="55"/>
      <c r="O409" s="55"/>
      <c r="P409" s="55"/>
      <c r="Q409" s="55"/>
      <c r="R409" s="55"/>
      <c r="S409" s="55"/>
      <c r="T409" s="55"/>
      <c r="U409" s="55"/>
      <c r="V409" s="55"/>
      <c r="W409" s="55"/>
      <c r="X409" s="55"/>
      <c r="Y409" s="55"/>
      <c r="Z409" s="55">
        <f ca="1">_xlfn.NUMBERVALUE(MID($C409,Z$27,2))</f>
        <v>8</v>
      </c>
      <c r="AA409" s="55"/>
      <c r="AB409" s="55"/>
      <c r="AC409" s="56"/>
      <c r="AK409" t="str">
        <f ca="1">VLOOKUP(AK408,TRACKS!$BP$2:$BQ$715,AK$27,FALSE)</f>
        <v>EventDef_Ten_02</v>
      </c>
      <c r="AV409" s="57">
        <f ca="1">_xlfn.BITLSHIFT(_xlfn.BITXOR(AV411,_xlfn.BITLSHIFT(_xlfn.BITRSHIFT(AV411,AY409),AY409)),32-AY409)+_xlfn.BITRSHIFT(AV411,AY409)</f>
        <v>500</v>
      </c>
      <c r="AW409" s="57"/>
      <c r="AX409" s="57"/>
      <c r="AY409" s="58">
        <v>22</v>
      </c>
    </row>
    <row r="410" spans="2:52" x14ac:dyDescent="0.25">
      <c r="C410" s="43" t="str">
        <f ca="1"/>
        <v xml:space="preserve">00 00 00 01 00 00 00 00 00 80 4b 44 00 80 4b 44 </v>
      </c>
      <c r="D410" s="51"/>
      <c r="E410" s="51"/>
      <c r="F410" s="51"/>
      <c r="G410" s="51"/>
      <c r="H410" s="51"/>
      <c r="I410" s="51"/>
      <c r="J410" s="51" t="str">
        <f ca="1">IF(_xlfn.NUMBERVALUE(Q410)=0,"","TRAFFIC")</f>
        <v>TRAFFIC</v>
      </c>
      <c r="K410" s="51"/>
      <c r="L410" s="59" t="s">
        <v>97</v>
      </c>
      <c r="M410" s="51">
        <f ca="1">VLOOKUP(Y410&amp;X410&amp;W410&amp;V410,Floats!$A$2:$B$1353,2,FALSE)</f>
        <v>814</v>
      </c>
      <c r="N410" s="55"/>
      <c r="O410" s="55"/>
      <c r="P410" s="55"/>
      <c r="Q410" s="55" t="str">
        <f ca="1">MID($C410,Q$27,2)</f>
        <v>01</v>
      </c>
      <c r="R410" s="55"/>
      <c r="S410" s="55"/>
      <c r="T410" s="55"/>
      <c r="U410" s="55"/>
      <c r="V410" s="55" t="str">
        <f ca="1">MID($C410,V$27,2)</f>
        <v>00</v>
      </c>
      <c r="W410" s="55" t="str">
        <f ca="1">MID($C410,W$27,2)</f>
        <v>80</v>
      </c>
      <c r="X410" s="55" t="str">
        <f ca="1">MID($C410,X$27,2)</f>
        <v>4b</v>
      </c>
      <c r="Y410" s="55" t="str">
        <f ca="1">MID($C410,Y$27,2)</f>
        <v>44</v>
      </c>
      <c r="Z410" s="55"/>
      <c r="AA410" s="55"/>
      <c r="AB410" s="55"/>
      <c r="AC410" s="56"/>
      <c r="AK410" s="60">
        <f ca="1">_xlfn.BITRSHIFT(AK411,HEX2DEC("B"))</f>
        <v>500</v>
      </c>
      <c r="AL410" s="61" t="s">
        <v>99</v>
      </c>
      <c r="AM410" s="62"/>
      <c r="AN410" s="62"/>
      <c r="AO410" s="62"/>
      <c r="AP410" s="62"/>
      <c r="AQ410" s="62"/>
      <c r="AR410" s="62"/>
      <c r="AS410" s="62" t="str">
        <f ca="1">DEC2HEX(AK410)</f>
        <v>1F4</v>
      </c>
      <c r="AV410" s="63">
        <f ca="1">AV409</f>
        <v>500</v>
      </c>
      <c r="AW410" s="63"/>
      <c r="AX410" s="63"/>
      <c r="AZ410" s="35"/>
    </row>
    <row r="411" spans="2:52" x14ac:dyDescent="0.25">
      <c r="C411" s="43" t="str">
        <f ca="1"/>
        <v xml:space="preserve">0f 00 00 00 00 00 00 00 00 00 00 00 00 00 00 00 </v>
      </c>
      <c r="D411" s="51"/>
      <c r="E411" s="51"/>
      <c r="F411" s="51"/>
      <c r="G411" s="51"/>
      <c r="H411" s="51"/>
      <c r="I411" s="51"/>
      <c r="J411" s="51"/>
      <c r="K411" s="51"/>
      <c r="L411" s="51"/>
      <c r="M411" s="51"/>
      <c r="N411" s="55"/>
      <c r="O411" s="55"/>
      <c r="P411" s="55"/>
      <c r="Q411" s="55"/>
      <c r="R411" s="55"/>
      <c r="S411" s="55"/>
      <c r="T411" s="55"/>
      <c r="U411" s="55"/>
      <c r="V411" s="55"/>
      <c r="W411" s="55"/>
      <c r="X411" s="55"/>
      <c r="Y411" s="55"/>
      <c r="Z411" s="55"/>
      <c r="AA411" s="55"/>
      <c r="AB411" s="55"/>
      <c r="AC411" s="56"/>
      <c r="AK411" s="62">
        <f ca="1">_xlfn.BITXOR(AK412,AK413)</f>
        <v>1024000</v>
      </c>
      <c r="AL411" s="61" t="s">
        <v>103</v>
      </c>
      <c r="AM411" s="62"/>
      <c r="AN411" s="62"/>
      <c r="AO411" s="62"/>
      <c r="AP411" s="61" t="s">
        <v>104</v>
      </c>
      <c r="AQ411" s="62"/>
      <c r="AR411" s="62"/>
      <c r="AS411" s="62" t="str">
        <f ca="1">DEC2HEX(AK411)</f>
        <v>FA000</v>
      </c>
      <c r="AV411" s="63">
        <f ca="1">_xlfn.BITXOR(AV412,AV413)</f>
        <v>2097152000</v>
      </c>
      <c r="AW411" s="63"/>
      <c r="AX411" s="63"/>
      <c r="AZ411" s="35"/>
    </row>
    <row r="412" spans="2:52" x14ac:dyDescent="0.25">
      <c r="C412" s="43" t="str">
        <f ca="1"/>
        <v xml:space="preserve">00 00 00 00 00 00 00 00 00 00 00 00 00 00 00 00 </v>
      </c>
      <c r="D412" s="51"/>
      <c r="E412" s="51"/>
      <c r="F412" s="51"/>
      <c r="G412" s="51"/>
      <c r="H412" s="51"/>
      <c r="I412" s="51"/>
      <c r="J412" s="64" t="s">
        <v>107</v>
      </c>
      <c r="K412" s="64">
        <f ca="1">HEX2DEC(CONCATENATE(AB416,AA416,Z416))</f>
        <v>250</v>
      </c>
      <c r="L412" s="64" t="s">
        <v>108</v>
      </c>
      <c r="M412" s="51"/>
      <c r="N412" s="55"/>
      <c r="O412" s="55"/>
      <c r="P412" s="55"/>
      <c r="Q412" s="55"/>
      <c r="R412" s="55"/>
      <c r="S412" s="55"/>
      <c r="T412" s="55"/>
      <c r="U412" s="55"/>
      <c r="V412" s="55"/>
      <c r="W412" s="55"/>
      <c r="X412" s="55"/>
      <c r="Y412" s="55"/>
      <c r="Z412" s="55"/>
      <c r="AA412" s="55"/>
      <c r="AB412" s="55"/>
      <c r="AC412" s="56"/>
      <c r="AK412" s="62">
        <f ca="1">_xlfn.BITXOR(AK425,I$28)</f>
        <v>252094432</v>
      </c>
      <c r="AL412" s="61" t="s">
        <v>110</v>
      </c>
      <c r="AM412" s="62"/>
      <c r="AN412" s="62"/>
      <c r="AO412" s="62"/>
      <c r="AP412" s="61" t="s">
        <v>104</v>
      </c>
      <c r="AQ412" s="62"/>
      <c r="AR412" s="62"/>
      <c r="AS412" s="62" t="str">
        <f ca="1">DEC2HEX(AK412)</f>
        <v>F06A7E0</v>
      </c>
      <c r="AV412" s="63">
        <f ca="1">_xlfn.BITXOR(AV425,AV$28)</f>
        <v>1913194464</v>
      </c>
      <c r="AW412" s="63"/>
      <c r="AX412" s="63"/>
      <c r="AZ412" s="35"/>
    </row>
    <row r="413" spans="2:52" x14ac:dyDescent="0.25">
      <c r="C413" s="43" t="str">
        <f ca="1"/>
        <v xml:space="preserve">00 00 80 3f 00 00 00 00 00 00 00 00 28 1d 0b 0f </v>
      </c>
      <c r="D413" s="51"/>
      <c r="E413" s="51"/>
      <c r="F413" s="51"/>
      <c r="G413" s="51"/>
      <c r="H413" s="51"/>
      <c r="I413" s="51"/>
      <c r="J413" s="64" t="s">
        <v>113</v>
      </c>
      <c r="K413" s="64">
        <f ca="1">HEX2DEC(CONCATENATE(P417,O417,N417))</f>
        <v>165</v>
      </c>
      <c r="L413" s="64" t="s">
        <v>108</v>
      </c>
      <c r="M413" s="51"/>
      <c r="N413" s="55"/>
      <c r="O413" s="55"/>
      <c r="P413" s="55"/>
      <c r="Q413" s="55"/>
      <c r="R413" s="55"/>
      <c r="S413" s="55"/>
      <c r="T413" s="55"/>
      <c r="U413" s="55"/>
      <c r="V413" s="55"/>
      <c r="W413" s="55"/>
      <c r="X413" s="55"/>
      <c r="Y413" s="55"/>
      <c r="Z413" s="55"/>
      <c r="AA413" s="55"/>
      <c r="AB413" s="55"/>
      <c r="AC413" s="56"/>
      <c r="AK413" s="62">
        <f ca="1">AK419+AK414</f>
        <v>252250080</v>
      </c>
      <c r="AL413" s="61" t="s">
        <v>115</v>
      </c>
      <c r="AM413" s="62"/>
      <c r="AN413" s="62"/>
      <c r="AO413" s="62"/>
      <c r="AP413" s="62"/>
      <c r="AQ413" s="62"/>
      <c r="AR413" s="62"/>
      <c r="AS413" s="62" t="s">
        <v>116</v>
      </c>
      <c r="AV413" s="63">
        <f ca="1">AK413</f>
        <v>252250080</v>
      </c>
      <c r="AW413" s="63"/>
      <c r="AX413" s="63"/>
      <c r="AZ413" s="35"/>
    </row>
    <row r="414" spans="2:52" x14ac:dyDescent="0.25">
      <c r="C414" s="43" t="str">
        <f ca="1"/>
        <v xml:space="preserve">34 1d 0b 0f 34 1d 0b 0f 00 00 00 00 00 00 00 00 </v>
      </c>
      <c r="D414" s="51"/>
      <c r="E414" s="51"/>
      <c r="F414" s="51"/>
      <c r="G414" s="51"/>
      <c r="H414" s="51"/>
      <c r="I414" s="51"/>
      <c r="J414" s="64" t="s">
        <v>119</v>
      </c>
      <c r="K414" s="64">
        <f ca="1">HEX2DEC(CONCATENATE(T417,S417,R417))</f>
        <v>85</v>
      </c>
      <c r="L414" s="64" t="s">
        <v>108</v>
      </c>
      <c r="M414" s="51"/>
      <c r="N414" s="55"/>
      <c r="O414" s="55"/>
      <c r="P414" s="55"/>
      <c r="Q414" s="55"/>
      <c r="R414" s="55"/>
      <c r="S414" s="55"/>
      <c r="T414" s="55"/>
      <c r="U414" s="55"/>
      <c r="V414" s="55"/>
      <c r="W414" s="55"/>
      <c r="X414" s="55"/>
      <c r="Y414" s="55"/>
      <c r="Z414" s="55"/>
      <c r="AA414" s="55"/>
      <c r="AB414" s="55"/>
      <c r="AC414" s="56"/>
      <c r="AK414" s="62">
        <f ca="1">AK421+AK415</f>
        <v>6000</v>
      </c>
      <c r="AL414" s="61" t="s">
        <v>121</v>
      </c>
      <c r="AV414" s="65"/>
      <c r="AW414" s="49"/>
      <c r="AX414" s="49"/>
      <c r="AZ414" s="35"/>
    </row>
    <row r="415" spans="2:52" x14ac:dyDescent="0.25">
      <c r="C415" s="43" t="str">
        <f ca="1"/>
        <v xml:space="preserve">90 8e 21 1a 00 00 00 00 00 00 00 00 01 01 00 00 </v>
      </c>
      <c r="D415" s="51"/>
      <c r="E415" s="51"/>
      <c r="F415" s="51"/>
      <c r="G415" s="51"/>
      <c r="H415" s="51"/>
      <c r="I415" s="51"/>
      <c r="J415" s="55"/>
      <c r="K415" s="55"/>
      <c r="L415" s="55"/>
      <c r="M415" s="51"/>
      <c r="N415" s="55"/>
      <c r="O415" s="55"/>
      <c r="P415" s="55"/>
      <c r="Q415" s="55"/>
      <c r="R415" s="55"/>
      <c r="S415" s="55"/>
      <c r="T415" s="55"/>
      <c r="U415" s="55"/>
      <c r="V415" s="55"/>
      <c r="W415" s="55"/>
      <c r="X415" s="55"/>
      <c r="Y415" s="55"/>
      <c r="Z415" s="55"/>
      <c r="AA415" s="55"/>
      <c r="AB415" s="55"/>
      <c r="AC415" s="56"/>
      <c r="AK415" s="62">
        <f>18*16</f>
        <v>288</v>
      </c>
      <c r="AL415" s="61" t="s">
        <v>126</v>
      </c>
      <c r="AV415" s="65"/>
      <c r="AW415" s="49"/>
      <c r="AX415" s="49"/>
      <c r="AZ415" s="35"/>
    </row>
    <row r="416" spans="2:52" x14ac:dyDescent="0.25">
      <c r="C416" s="43" t="str">
        <f ca="1"/>
        <v xml:space="preserve">d0 a7 a2 0d c6 0b 00 00 0f 00 00 00 fa 00 00 00 </v>
      </c>
      <c r="D416" s="51"/>
      <c r="E416" s="51"/>
      <c r="F416" s="51"/>
      <c r="G416" s="51"/>
      <c r="H416" s="51"/>
      <c r="I416" s="51"/>
      <c r="J416" s="51"/>
      <c r="K416" s="51"/>
      <c r="L416" s="51"/>
      <c r="M416" s="51"/>
      <c r="N416" s="55"/>
      <c r="O416" s="55"/>
      <c r="P416" s="55"/>
      <c r="Q416" s="55"/>
      <c r="R416" s="55"/>
      <c r="S416" s="55"/>
      <c r="T416" s="55"/>
      <c r="U416" s="55"/>
      <c r="V416" s="55">
        <f ca="1">_xlfn.NUMBERVALUE(HEX2DEC(MID($C416,V$27,2)))</f>
        <v>15</v>
      </c>
      <c r="W416" s="55"/>
      <c r="X416" s="55"/>
      <c r="Y416" s="55"/>
      <c r="Z416" s="55" t="str">
        <f t="shared" ref="Z416:AB417" ca="1" si="64">MID($C416,Z$27,2)</f>
        <v>fa</v>
      </c>
      <c r="AA416" s="55" t="str">
        <f t="shared" ca="1" si="64"/>
        <v>00</v>
      </c>
      <c r="AB416" s="55" t="str">
        <f t="shared" ca="1" si="64"/>
        <v>00</v>
      </c>
      <c r="AC416" s="56"/>
      <c r="AK416" t="s">
        <v>131</v>
      </c>
      <c r="AZ416" s="35"/>
    </row>
    <row r="417" spans="3:52" x14ac:dyDescent="0.25">
      <c r="C417" s="43" t="str">
        <f ca="1"/>
        <v xml:space="preserve">a5 00 00 00 55 00 00 00 04 00 00 00 b6 f9 91 2c </v>
      </c>
      <c r="D417" s="51"/>
      <c r="E417" s="51"/>
      <c r="F417" s="51"/>
      <c r="G417" s="51"/>
      <c r="H417" s="51"/>
      <c r="I417" s="51"/>
      <c r="J417" s="51" t="s">
        <v>134</v>
      </c>
      <c r="K417" s="51">
        <f ca="1">IF(AK417=0,0,AK428)</f>
        <v>50</v>
      </c>
      <c r="L417" s="68" t="str">
        <f ca="1">VLOOKUP(V417,$AD$72:$AE$97,2)</f>
        <v>Token</v>
      </c>
      <c r="M417" s="66"/>
      <c r="N417" s="55" t="str">
        <f ca="1">MID($C417,N$27,2)</f>
        <v>a5</v>
      </c>
      <c r="O417" s="55" t="str">
        <f ca="1">MID($C417,O$27,2)</f>
        <v>00</v>
      </c>
      <c r="P417" s="55" t="str">
        <f ca="1">MID($C417,P$27,2)</f>
        <v>00</v>
      </c>
      <c r="Q417" s="55"/>
      <c r="R417" s="55" t="str">
        <f t="shared" ref="R417:T418" ca="1" si="65">MID($C417,R$27,2)</f>
        <v>55</v>
      </c>
      <c r="S417" s="55" t="str">
        <f t="shared" ca="1" si="65"/>
        <v>00</v>
      </c>
      <c r="T417" s="55" t="str">
        <f t="shared" ca="1" si="65"/>
        <v>00</v>
      </c>
      <c r="U417" s="55"/>
      <c r="V417" s="55">
        <f ca="1">_xlfn.NUMBERVALUE(HEX2DEC(MID($C417,V$27,2)))</f>
        <v>4</v>
      </c>
      <c r="W417" s="55"/>
      <c r="X417" s="55"/>
      <c r="Y417" s="55"/>
      <c r="Z417" s="55" t="str">
        <f t="shared" ca="1" si="64"/>
        <v>b6</v>
      </c>
      <c r="AA417" s="55" t="str">
        <f t="shared" ca="1" si="64"/>
        <v>f9</v>
      </c>
      <c r="AB417" s="55" t="str">
        <f t="shared" ca="1" si="64"/>
        <v>91</v>
      </c>
      <c r="AC417" s="56" t="str">
        <f ca="1">MID($C417,AC$27,2)</f>
        <v>2c</v>
      </c>
      <c r="AK417">
        <f ca="1">HEX2DEC(CONCATENATE(AC417,AB417,AA417,Z417))</f>
        <v>747764150</v>
      </c>
      <c r="AL417" t="str">
        <f ca="1">DEC2HEX(AK417)</f>
        <v>2C91F9B6</v>
      </c>
      <c r="AO417" s="8" t="s">
        <v>137</v>
      </c>
      <c r="AS417" t="s">
        <v>138</v>
      </c>
      <c r="AZ417" s="35"/>
    </row>
    <row r="418" spans="3:52" x14ac:dyDescent="0.25">
      <c r="C418" s="43" t="str">
        <f ca="1"/>
        <v xml:space="preserve">00 00 00 00 f0 1a 10 20 00 00 00 00 04 00 00 00 </v>
      </c>
      <c r="D418" s="51"/>
      <c r="E418" s="51"/>
      <c r="F418" s="51"/>
      <c r="G418" s="51"/>
      <c r="H418" s="51"/>
      <c r="I418" s="51"/>
      <c r="J418" s="69" t="s">
        <v>141</v>
      </c>
      <c r="K418" s="68" t="str">
        <f ca="1">VLOOKUP(Z418,$AD$99:$AE$103,2)</f>
        <v>N/A</v>
      </c>
      <c r="L418" s="73"/>
      <c r="M418" s="51"/>
      <c r="N418" s="55"/>
      <c r="O418" s="55"/>
      <c r="P418" s="55"/>
      <c r="Q418" s="55"/>
      <c r="R418" s="55" t="str">
        <f t="shared" ca="1" si="65"/>
        <v>f0</v>
      </c>
      <c r="S418" s="55" t="str">
        <f t="shared" ca="1" si="65"/>
        <v>1a</v>
      </c>
      <c r="T418" s="55" t="str">
        <f t="shared" ca="1" si="65"/>
        <v>10</v>
      </c>
      <c r="U418" s="55" t="str">
        <f ca="1">MID($C418,U$27,2)</f>
        <v>20</v>
      </c>
      <c r="V418" s="55"/>
      <c r="W418" s="55"/>
      <c r="X418" s="55"/>
      <c r="Y418" s="55"/>
      <c r="Z418" s="55">
        <f ca="1">_xlfn.NUMBERVALUE(HEX2DEC(MID($C418,Z$27,2)))</f>
        <v>4</v>
      </c>
      <c r="AA418" s="55"/>
      <c r="AB418" s="55"/>
      <c r="AC418" s="56"/>
      <c r="AV418" s="72">
        <f ca="1">HEX2DEC(CONCATENATE(U418,T418,S418,R418))</f>
        <v>537926384</v>
      </c>
      <c r="AW418" s="49"/>
      <c r="AX418" s="49"/>
      <c r="AZ418" s="35"/>
    </row>
    <row r="419" spans="3:52" x14ac:dyDescent="0.25">
      <c r="C419" s="43" t="str">
        <f ca="1"/>
        <v xml:space="preserve">ff ff ff ff 00 00 00 00 00 00 00 00 00 00 00 00 </v>
      </c>
      <c r="D419" s="51"/>
      <c r="E419" s="51"/>
      <c r="F419" s="51"/>
      <c r="G419" s="51"/>
      <c r="H419" s="51"/>
      <c r="I419" s="51"/>
      <c r="J419" s="51"/>
      <c r="K419" s="51"/>
      <c r="L419" s="73"/>
      <c r="M419" s="51"/>
      <c r="N419" s="55"/>
      <c r="O419" s="55"/>
      <c r="P419" s="55"/>
      <c r="Q419" s="55"/>
      <c r="R419" s="55"/>
      <c r="S419" s="55"/>
      <c r="T419" s="55"/>
      <c r="U419" s="55"/>
      <c r="V419" s="55"/>
      <c r="W419" s="55"/>
      <c r="X419" s="55"/>
      <c r="Y419" s="55"/>
      <c r="Z419" s="55"/>
      <c r="AA419" s="55"/>
      <c r="AB419" s="55"/>
      <c r="AC419" s="56"/>
      <c r="AK419">
        <f ca="1">AK$3</f>
        <v>252244080</v>
      </c>
      <c r="AL419" s="8" t="s">
        <v>146</v>
      </c>
      <c r="AZ419" s="35"/>
    </row>
    <row r="420" spans="3:52" x14ac:dyDescent="0.25">
      <c r="C420" s="43" t="str">
        <f ca="1"/>
        <v xml:space="preserve">00 00 00 00 00 00 00 00 00 00 00 00 00 00 00 00 </v>
      </c>
      <c r="D420" s="51"/>
      <c r="E420" s="51"/>
      <c r="F420" s="51"/>
      <c r="G420" s="51"/>
      <c r="H420" s="51"/>
      <c r="I420" s="51"/>
      <c r="J420" s="51"/>
      <c r="K420" s="51"/>
      <c r="L420" s="51"/>
      <c r="M420" s="51"/>
      <c r="N420" s="55"/>
      <c r="O420" s="55"/>
      <c r="P420" s="55"/>
      <c r="Q420" s="55"/>
      <c r="R420" s="55"/>
      <c r="S420" s="55"/>
      <c r="T420" s="55"/>
      <c r="U420" s="55"/>
      <c r="V420" s="55"/>
      <c r="W420" s="55"/>
      <c r="X420" s="55"/>
      <c r="Y420" s="55"/>
      <c r="Z420" s="55"/>
      <c r="AA420" s="55"/>
      <c r="AB420" s="55"/>
      <c r="AC420" s="56"/>
      <c r="AK420">
        <f>25.5*16</f>
        <v>408</v>
      </c>
      <c r="AL420" s="8" t="s">
        <v>151</v>
      </c>
      <c r="AZ420" s="35"/>
    </row>
    <row r="421" spans="3:52" x14ac:dyDescent="0.25">
      <c r="C421" s="43" t="str">
        <f ca="1"/>
        <v xml:space="preserve">00 00 00 00 00 00 00 00 00 00 00 00 00 00 00 00 </v>
      </c>
      <c r="D421" s="51"/>
      <c r="E421" s="51"/>
      <c r="F421" s="51"/>
      <c r="G421" s="51"/>
      <c r="H421" s="51"/>
      <c r="I421" s="51"/>
      <c r="J421" s="51"/>
      <c r="K421" s="51"/>
      <c r="L421" s="51"/>
      <c r="M421" s="51"/>
      <c r="N421" s="55"/>
      <c r="O421" s="55"/>
      <c r="P421" s="55"/>
      <c r="Q421" s="55"/>
      <c r="R421" s="55"/>
      <c r="S421" s="55"/>
      <c r="T421" s="55"/>
      <c r="U421" s="55"/>
      <c r="V421" s="55"/>
      <c r="W421" s="55"/>
      <c r="X421" s="55"/>
      <c r="Y421" s="55"/>
      <c r="Z421" s="55"/>
      <c r="AA421" s="55"/>
      <c r="AB421" s="55"/>
      <c r="AC421" s="56"/>
      <c r="AK421">
        <f ca="1">(V416-1)*AK420</f>
        <v>5712</v>
      </c>
      <c r="AL421" s="8" t="s">
        <v>155</v>
      </c>
      <c r="AZ421" s="35"/>
    </row>
    <row r="422" spans="3:52" x14ac:dyDescent="0.25">
      <c r="C422" s="43" t="str">
        <f ca="1"/>
        <v xml:space="preserve">00 00 00 00 b5 fa e6 ae 00 00 00 00 ff ff ff ff </v>
      </c>
      <c r="D422" s="51"/>
      <c r="E422" s="51"/>
      <c r="F422" s="51"/>
      <c r="G422" s="51"/>
      <c r="H422" s="51"/>
      <c r="I422" s="51"/>
      <c r="J422" s="69" t="s">
        <v>85</v>
      </c>
      <c r="K422" s="68" t="str">
        <f ca="1">VLOOKUP(Z422,$AD$105:$AE$110,2)</f>
        <v>N/A</v>
      </c>
      <c r="L422" s="51"/>
      <c r="M422" s="51"/>
      <c r="N422" s="55"/>
      <c r="O422" s="55"/>
      <c r="P422" s="55"/>
      <c r="Q422" s="55"/>
      <c r="R422" s="55"/>
      <c r="S422" s="55"/>
      <c r="T422" s="55"/>
      <c r="U422" s="55"/>
      <c r="V422" s="55"/>
      <c r="W422" s="55"/>
      <c r="X422" s="55"/>
      <c r="Y422" s="55"/>
      <c r="Z422" s="55">
        <f ca="1">_xlfn.NUMBERVALUE(HEX2DEC(MID($C422,Z$27,2)))</f>
        <v>255</v>
      </c>
      <c r="AA422" s="55"/>
      <c r="AB422" s="55"/>
      <c r="AC422" s="56"/>
      <c r="AK422">
        <f>10*16+12</f>
        <v>172</v>
      </c>
      <c r="AL422" s="8" t="s">
        <v>159</v>
      </c>
      <c r="AZ422" s="35"/>
    </row>
    <row r="423" spans="3:52" x14ac:dyDescent="0.25">
      <c r="C423" s="43" t="str">
        <f ca="1"/>
        <v xml:space="preserve">ff ff ff ff 04 00 00 00 00 00 00 00 ff ff ff ff </v>
      </c>
      <c r="D423" s="51"/>
      <c r="E423" s="51"/>
      <c r="F423" s="51"/>
      <c r="G423" s="51"/>
      <c r="H423" s="51"/>
      <c r="I423" s="51"/>
      <c r="J423" s="51" t="s">
        <v>162</v>
      </c>
      <c r="K423" s="68" t="str">
        <f ca="1">VLOOKUP(M423,$AD$113:$AE$135,2,FALSE)</f>
        <v>N/A</v>
      </c>
      <c r="M423" s="54">
        <f ca="1">HEX2DEC(CONCATENATE(X423,W423,V423))</f>
        <v>0</v>
      </c>
      <c r="N423" s="55"/>
      <c r="O423" s="55"/>
      <c r="P423" s="55"/>
      <c r="Q423" s="55"/>
      <c r="R423" s="55"/>
      <c r="S423" s="55"/>
      <c r="T423" s="55"/>
      <c r="U423" s="55"/>
      <c r="V423" s="55" t="str">
        <f ca="1">MID($C423,V$27,2)</f>
        <v>00</v>
      </c>
      <c r="W423" s="55" t="str">
        <f ca="1">MID($C423,W$27,2)</f>
        <v>00</v>
      </c>
      <c r="X423" s="55" t="str">
        <f ca="1">MID($C423,X$27,2)</f>
        <v>00</v>
      </c>
      <c r="Y423" s="55"/>
      <c r="Z423" s="55"/>
      <c r="AA423" s="55"/>
      <c r="AB423" s="55"/>
      <c r="AC423" s="56"/>
      <c r="AK423">
        <f ca="1">AK421+AK422</f>
        <v>5884</v>
      </c>
      <c r="AL423" s="8" t="s">
        <v>164</v>
      </c>
      <c r="AZ423" s="35"/>
    </row>
    <row r="424" spans="3:52" x14ac:dyDescent="0.25">
      <c r="C424" s="43" t="str">
        <f ca="1"/>
        <v xml:space="preserve">00 00 00 00 00 00 00 00 00 00 00 00 00 00 00 00 </v>
      </c>
      <c r="D424" s="51"/>
      <c r="E424" s="51"/>
      <c r="F424" s="51"/>
      <c r="G424" s="51"/>
      <c r="H424" s="51"/>
      <c r="I424" s="51"/>
      <c r="J424" s="51" t="s">
        <v>167</v>
      </c>
      <c r="K424" s="51">
        <f ca="1">IF(AK425=0,0,AK410)</f>
        <v>500</v>
      </c>
      <c r="L424" s="68" t="str">
        <f ca="1">VLOOKUP(Z424,$AD$72:$AE$97,2)</f>
        <v>Credit</v>
      </c>
      <c r="M424" s="51"/>
      <c r="N424" s="51"/>
      <c r="O424" s="51"/>
      <c r="P424" s="51"/>
      <c r="Q424" s="51"/>
      <c r="R424" s="51"/>
      <c r="S424" s="51"/>
      <c r="T424" s="51"/>
      <c r="U424" s="51"/>
      <c r="V424" s="51"/>
      <c r="W424" s="51"/>
      <c r="X424" s="51"/>
      <c r="Y424" s="51"/>
      <c r="Z424" s="55">
        <f ca="1">_xlfn.NUMBERVALUE(HEX2DEC(MID($C424,Z$27,2)))</f>
        <v>0</v>
      </c>
      <c r="AA424" s="51"/>
      <c r="AB424" s="51"/>
      <c r="AC424" s="76"/>
      <c r="AK424">
        <f ca="1">AK419+AK423</f>
        <v>252249964</v>
      </c>
      <c r="AL424" s="8" t="s">
        <v>115</v>
      </c>
      <c r="AS424" t="s">
        <v>116</v>
      </c>
      <c r="AT424" t="str">
        <f ca="1">DEC2HEX(AK424)</f>
        <v>F09076C</v>
      </c>
      <c r="AZ424" s="35"/>
    </row>
    <row r="425" spans="3:52" x14ac:dyDescent="0.25">
      <c r="C425" s="43" t="str">
        <f ca="1"/>
        <v xml:space="preserve">3a c9 9f 2c 00 00 00 00 7c 1a 90 51 00 00 00 00 </v>
      </c>
      <c r="D425" s="51"/>
      <c r="E425" s="51"/>
      <c r="F425" s="51"/>
      <c r="G425" s="51"/>
      <c r="H425" s="51"/>
      <c r="I425" s="51"/>
      <c r="J425" s="51"/>
      <c r="K425" s="51"/>
      <c r="L425" s="51"/>
      <c r="M425" s="51"/>
      <c r="N425" s="55" t="str">
        <f ca="1">MID($C425,N$27,2)</f>
        <v>3a</v>
      </c>
      <c r="O425" s="55" t="str">
        <f ca="1">MID($C425,O$27,2)</f>
        <v>c9</v>
      </c>
      <c r="P425" s="55" t="str">
        <f ca="1">MID($C425,P$27,2)</f>
        <v>9f</v>
      </c>
      <c r="Q425" s="55" t="str">
        <f ca="1">MID($C425,Q$27,2)</f>
        <v>2c</v>
      </c>
      <c r="R425" s="51"/>
      <c r="S425" s="51"/>
      <c r="T425" s="51"/>
      <c r="U425" s="51"/>
      <c r="V425" s="55" t="str">
        <f ca="1">MID($C425,V$27,2)</f>
        <v>7c</v>
      </c>
      <c r="W425" s="55" t="str">
        <f ca="1">MID($C425,W$27,2)</f>
        <v>1a</v>
      </c>
      <c r="X425" s="55" t="str">
        <f ca="1">MID($C425,X$27,2)</f>
        <v>90</v>
      </c>
      <c r="Y425" s="55" t="str">
        <f ca="1">MID($C425,Y$27,2)</f>
        <v>51</v>
      </c>
      <c r="Z425" s="51"/>
      <c r="AA425" s="51"/>
      <c r="AB425" s="51"/>
      <c r="AC425" s="76"/>
      <c r="AK425" s="62">
        <f ca="1">HEX2DEC(CONCATENATE(Q425,P425,O425,N425))</f>
        <v>748669242</v>
      </c>
      <c r="AL425" s="61" t="s">
        <v>173</v>
      </c>
      <c r="AV425" s="63">
        <f ca="1">HEX2DEC(CONCATENATE(Y425,X425,W425,V425))</f>
        <v>1368398460</v>
      </c>
      <c r="AW425" s="63"/>
      <c r="AX425" s="63"/>
      <c r="AZ425" s="35"/>
    </row>
    <row r="426" spans="3:52" x14ac:dyDescent="0.25">
      <c r="C426" s="43" t="str">
        <f ca="1"/>
        <v xml:space="preserve">04 00 00 00 ff ff ff ff 00 00 00 00 00 00 00 00 </v>
      </c>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76"/>
      <c r="AK426">
        <f ca="1">_xlfn.BITXOR(AK417,I$28)</f>
        <v>252221292</v>
      </c>
      <c r="AL426" s="8" t="s">
        <v>110</v>
      </c>
      <c r="AP426" s="8" t="s">
        <v>104</v>
      </c>
      <c r="AS426" t="str">
        <f ca="1">DEC2HEX(AK426)</f>
        <v>F08976C</v>
      </c>
      <c r="AV426" s="72">
        <f ca="1">_xlfn.BITXOR(AV418,AV$28)</f>
        <v>59311980</v>
      </c>
      <c r="AW426" s="49"/>
      <c r="AX426" s="49"/>
      <c r="AZ426" s="35"/>
    </row>
    <row r="427" spans="3:52" x14ac:dyDescent="0.25">
      <c r="C427" s="43" t="str">
        <f ca="1"/>
        <v xml:space="preserve">00 00 00 00 00 00 00 00 00 00 00 00 00 00 00 00 </v>
      </c>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76"/>
      <c r="AK427">
        <f ca="1">_xlfn.BITXOR(AK426,AK424)</f>
        <v>102400</v>
      </c>
      <c r="AL427" s="8" t="s">
        <v>103</v>
      </c>
      <c r="AP427" s="8" t="s">
        <v>104</v>
      </c>
      <c r="AS427" t="str">
        <f ca="1">DEC2HEX(AK427)</f>
        <v>19000</v>
      </c>
      <c r="AV427" s="72">
        <f ca="1">_xlfn.BITXOR(AV426,AK424)</f>
        <v>209715200</v>
      </c>
      <c r="AW427" s="49"/>
      <c r="AX427" s="49"/>
      <c r="AZ427" s="35"/>
    </row>
    <row r="428" spans="3:52" x14ac:dyDescent="0.25">
      <c r="C428" s="43" t="str">
        <f ca="1"/>
        <v xml:space="preserve">00 00 00 00 00 00 00 00 00 00 00 00 00 00 00 00 </v>
      </c>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76"/>
      <c r="AK428" s="77">
        <f ca="1">_xlfn.BITRSHIFT(AK427,HEX2DEC("B"))</f>
        <v>50</v>
      </c>
      <c r="AL428" s="8" t="s">
        <v>99</v>
      </c>
      <c r="AS428" t="str">
        <f ca="1">DEC2HEX(AK428)</f>
        <v>32</v>
      </c>
      <c r="AV428" s="72">
        <f ca="1">_xlfn.BITRSHIFT(AV427,HEX2DEC("16"))</f>
        <v>50</v>
      </c>
      <c r="AW428" s="49"/>
      <c r="AX428" s="49"/>
      <c r="AZ428" s="35"/>
    </row>
    <row r="429" spans="3:52" x14ac:dyDescent="0.25">
      <c r="C429" s="43" t="str">
        <f ca="1"/>
        <v xml:space="preserve">00 00 00 00 00 00 00 00 29 f5 e6 ae 00 00 00 00 </v>
      </c>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76"/>
      <c r="AZ429" s="35"/>
    </row>
    <row r="430" spans="3:52" x14ac:dyDescent="0.25">
      <c r="C430" s="43" t="str">
        <f ca="1"/>
        <v xml:space="preserve">ff ff ff ff ff ff ff ff 04 00 00 00 00 00 00 00 </v>
      </c>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76"/>
      <c r="AZ430" s="35"/>
    </row>
    <row r="431" spans="3:52" x14ac:dyDescent="0.25">
      <c r="C431" s="43" t="str">
        <f ca="1"/>
        <v xml:space="preserve">ff ff ff ff 00 00 00 00 00 00 00 00 00 00 00 00 </v>
      </c>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76"/>
      <c r="AK431" s="80">
        <f ca="1">IF(Z424=25,_xlfn.BITXOR(AK425,AK413),-1)</f>
        <v>-1</v>
      </c>
      <c r="AL431" s="81" t="s">
        <v>194</v>
      </c>
      <c r="AZ431" s="35"/>
    </row>
    <row r="432" spans="3:52" ht="15.75" thickBot="1" x14ac:dyDescent="0.3">
      <c r="C432" s="44" t="str">
        <f ca="1"/>
        <v xml:space="preserve">00 80 45 44 01 00 00 00         </v>
      </c>
      <c r="D432" s="84"/>
      <c r="E432" s="84"/>
      <c r="F432" s="84"/>
      <c r="G432" s="84"/>
      <c r="H432" s="84"/>
      <c r="I432" s="84"/>
      <c r="J432" s="85" t="str">
        <f ca="1">IF(_xlfn.NUMBERVALUE(R432)=0,"Free Trial", "")</f>
        <v/>
      </c>
      <c r="K432" s="84"/>
      <c r="L432" s="86" t="s">
        <v>197</v>
      </c>
      <c r="M432" s="84">
        <f ca="1">IF(Q432="00",0,SIGN(55.5-CODE(LEFT(Q432,1)))*2^(MOD(CODE(LEFT(Q432,1))-IF(CODE(LEFT(Q432,1))&gt;57,55,48),8)*32+(CODE(RIGHT(Q432,1))-IF(CODE(RIGHT(Q432,1))&gt;57,55,48))*2+(CODE(LEFT(P432,1))&gt;55)-127)*(1+(CODE(RIGHT(N432,1))-IF(CODE(RIGHT(N432,1))&gt;57,55,48)+(CODE(LEFT(N432,1))-IF(CODE(LEFT(N432,1))&gt;57,55,48))*16+(CODE(RIGHT(O432,1))-IF(CODE(RIGHT(O432,1))&gt;57,55,48))*256+(CODE(LEFT(O432,1))-IF(CODE(LEFT(O432,1))&gt;57,55,48))*4096+(CODE(RIGHT(P432,1))-IF(CODE(RIGHT(P432,1))&gt;57,55,48))*65536+MOD(CODE(LEFT(P432,1))-IF(CODE(LEFT(P432,1))&gt;57,55,48),8)*1048576)/8388608))</f>
        <v>790</v>
      </c>
      <c r="N432" s="87" t="str">
        <f ca="1">UPPER(MID($C432,N$27,2))</f>
        <v>00</v>
      </c>
      <c r="O432" s="87" t="str">
        <f ca="1">UPPER(MID($C432,O$27,2))</f>
        <v>80</v>
      </c>
      <c r="P432" s="87" t="str">
        <f ca="1">UPPER(MID($C432,P$27,2))</f>
        <v>45</v>
      </c>
      <c r="Q432" s="87" t="str">
        <f ca="1">UPPER(MID($C432,Q$27,2))</f>
        <v>44</v>
      </c>
      <c r="R432" s="87" t="str">
        <f ca="1">MID($C432,R$27,2)</f>
        <v>01</v>
      </c>
      <c r="S432" s="84"/>
      <c r="T432" s="84"/>
      <c r="U432" s="84"/>
      <c r="V432" s="84"/>
      <c r="W432" s="84"/>
      <c r="X432" s="84"/>
      <c r="Y432" s="84"/>
      <c r="Z432" s="84"/>
      <c r="AA432" s="84"/>
      <c r="AB432" s="84"/>
      <c r="AC432" s="88"/>
      <c r="AK432" s="80"/>
      <c r="AL432" s="89" t="s">
        <v>199</v>
      </c>
      <c r="AZ432" s="35"/>
    </row>
    <row r="433" spans="3:58" x14ac:dyDescent="0.25">
      <c r="C433" s="98"/>
      <c r="N433" s="37"/>
      <c r="O433" s="37"/>
      <c r="P433" s="37"/>
      <c r="Q433" s="37"/>
      <c r="R433" s="37"/>
      <c r="S433" s="37"/>
      <c r="T433" s="37"/>
      <c r="U433" s="37"/>
      <c r="V433" s="37"/>
      <c r="W433" s="37"/>
      <c r="X433" s="37"/>
      <c r="Y433" s="37"/>
      <c r="Z433" s="37"/>
      <c r="AA433" s="37"/>
      <c r="AB433" s="37"/>
      <c r="AC433" s="37"/>
      <c r="AZ433" s="35"/>
    </row>
    <row r="434" spans="3:58" x14ac:dyDescent="0.25">
      <c r="C434" s="98"/>
      <c r="N434" s="37"/>
      <c r="O434" s="37"/>
      <c r="P434" s="37"/>
      <c r="Q434" s="37"/>
      <c r="R434" s="37"/>
      <c r="S434" s="37"/>
      <c r="T434" s="37"/>
      <c r="U434" s="37"/>
      <c r="V434" s="37"/>
      <c r="W434" s="37"/>
      <c r="X434" s="37"/>
      <c r="Y434" s="37"/>
      <c r="Z434" s="37"/>
      <c r="AA434" s="37"/>
      <c r="AB434" s="37"/>
      <c r="AC434" s="37"/>
    </row>
    <row r="441" spans="3:58" x14ac:dyDescent="0.25">
      <c r="AA441" t="str">
        <f t="array" aca="1" ref="AA441" ca="1">CONCATENATE(TRANSPOSE(CHAR(HEX2DEC(MID(Y442,1+(ROW(INDIRECT("1:"&amp;LEN(Y442)))-1)*3,2)))) &amp; " ")</f>
        <v xml:space="preserve">E </v>
      </c>
    </row>
    <row r="442" spans="3:58" x14ac:dyDescent="0.25">
      <c r="Y442" s="105" t="s">
        <v>254</v>
      </c>
      <c r="AA442" t="str">
        <f t="array" aca="1" ref="AA442:BF442" ca="1">CHAR(HEX2DEC(MID(Y442,1+(COLUMN(INDIRECT("1:"&amp;LEN(Y442)))-1)*3,2)))</f>
        <v>E</v>
      </c>
      <c r="AB442" t="str">
        <f ca="1"/>
        <v>v</v>
      </c>
      <c r="AC442" t="str">
        <f ca="1"/>
        <v>e</v>
      </c>
      <c r="AD442" t="str">
        <f ca="1"/>
        <v>n</v>
      </c>
      <c r="AE442" t="str">
        <f ca="1"/>
        <v>t</v>
      </c>
      <c r="AF442" t="str">
        <f ca="1"/>
        <v>D</v>
      </c>
      <c r="AG442" t="str">
        <f ca="1"/>
        <v>e</v>
      </c>
      <c r="AH442" t="str">
        <f ca="1"/>
        <v>f</v>
      </c>
      <c r="AI442" t="str">
        <f ca="1"/>
        <v>_</v>
      </c>
      <c r="AJ442" t="str">
        <f ca="1"/>
        <v>V</v>
      </c>
      <c r="AK442" t="str">
        <f ca="1"/>
        <v>e</v>
      </c>
      <c r="AL442" t="str">
        <f ca="1"/>
        <v>n</v>
      </c>
      <c r="AM442" t="str">
        <f ca="1"/>
        <v>_</v>
      </c>
      <c r="AN442" t="str">
        <f ca="1"/>
        <v>S</v>
      </c>
      <c r="AO442" t="str">
        <f ca="1"/>
        <v>p</v>
      </c>
      <c r="AP442" t="str">
        <f ca="1"/>
        <v>r</v>
      </c>
      <c r="AQ442" t="str">
        <f ca="1"/>
        <v>i</v>
      </c>
      <c r="AR442" t="str">
        <f ca="1"/>
        <v>n</v>
      </c>
      <c r="AS442" t="str">
        <f ca="1"/>
        <v>t</v>
      </c>
      <c r="AT442" t="str">
        <f ca="1"/>
        <v>_</v>
      </c>
      <c r="AU442" t="str">
        <f ca="1"/>
        <v>R</v>
      </c>
      <c r="AV442" t="str">
        <f ca="1"/>
        <v>e</v>
      </c>
      <c r="AW442" t="str">
        <f ca="1"/>
        <v>v</v>
      </c>
      <c r="AX442" t="str">
        <f ca="1"/>
        <v>e</v>
      </c>
      <c r="AY442" t="str">
        <f ca="1"/>
        <v>r</v>
      </c>
      <c r="AZ442" t="str">
        <f ca="1"/>
        <v>s</v>
      </c>
      <c r="BA442" t="str">
        <f ca="1"/>
        <v>e</v>
      </c>
      <c r="BB442" t="str">
        <f ca="1"/>
        <v>_</v>
      </c>
      <c r="BC442" t="str">
        <f ca="1"/>
        <v>0</v>
      </c>
      <c r="BD442" t="str">
        <f ca="1"/>
        <v>3</v>
      </c>
      <c r="BE442" t="e">
        <f ca="1"/>
        <v>#VALUE!</v>
      </c>
      <c r="BF442" t="e">
        <f ca="1"/>
        <v>#VALUE!</v>
      </c>
    </row>
    <row r="443" spans="3:58" x14ac:dyDescent="0.25">
      <c r="Y443" t="s">
        <v>270</v>
      </c>
      <c r="AA443" t="str">
        <f t="array" aca="1" ref="AA443:BF443" ca="1">CHAR(HEX2DEC(MID(Y443,1+(COLUMN(INDIRECT("1:"&amp;LEN(Y443)))-1)*3,2)))</f>
        <v>E</v>
      </c>
      <c r="AB443" t="str">
        <f ca="1"/>
        <v>v</v>
      </c>
      <c r="AC443" t="str">
        <f ca="1"/>
        <v>e</v>
      </c>
      <c r="AD443" t="str">
        <f ca="1"/>
        <v>n</v>
      </c>
      <c r="AE443" t="str">
        <f ca="1"/>
        <v>t</v>
      </c>
      <c r="AF443" t="str">
        <f ca="1"/>
        <v>D</v>
      </c>
      <c r="AG443" t="str">
        <f ca="1"/>
        <v>e</v>
      </c>
      <c r="AH443" t="str">
        <f ca="1"/>
        <v>f</v>
      </c>
      <c r="AI443" t="str">
        <f ca="1"/>
        <v>_</v>
      </c>
      <c r="AJ443" t="str">
        <f ca="1"/>
        <v>V</v>
      </c>
      <c r="AK443" t="str">
        <f ca="1"/>
        <v>e</v>
      </c>
      <c r="AL443" t="str">
        <f ca="1"/>
        <v>n</v>
      </c>
      <c r="AM443" t="str">
        <f ca="1"/>
        <v>_</v>
      </c>
      <c r="AN443" t="str">
        <f ca="1"/>
        <v>F</v>
      </c>
      <c r="AO443" t="str">
        <f ca="1"/>
        <v>1</v>
      </c>
      <c r="AP443" t="e">
        <f ca="1"/>
        <v>#VALUE!</v>
      </c>
      <c r="AQ443" t="e">
        <f ca="1"/>
        <v>#VALUE!</v>
      </c>
      <c r="AR443" t="e">
        <f ca="1"/>
        <v>#VALUE!</v>
      </c>
      <c r="AS443" t="e">
        <f ca="1"/>
        <v>#VALUE!</v>
      </c>
      <c r="AT443" t="e">
        <f ca="1"/>
        <v>#VALUE!</v>
      </c>
      <c r="AU443" t="e">
        <f ca="1"/>
        <v>#VALUE!</v>
      </c>
      <c r="AV443" t="e">
        <f ca="1"/>
        <v>#VALUE!</v>
      </c>
      <c r="AW443" t="e">
        <f ca="1"/>
        <v>#VALUE!</v>
      </c>
      <c r="AX443" t="e">
        <f ca="1"/>
        <v>#VALUE!</v>
      </c>
      <c r="AY443" t="e">
        <f ca="1"/>
        <v>#VALUE!</v>
      </c>
      <c r="AZ443" t="e">
        <f ca="1"/>
        <v>#VALUE!</v>
      </c>
      <c r="BA443" t="e">
        <f ca="1"/>
        <v>#VALUE!</v>
      </c>
      <c r="BB443" t="e">
        <f ca="1"/>
        <v>#VALUE!</v>
      </c>
      <c r="BC443" t="e">
        <f ca="1"/>
        <v>#VALUE!</v>
      </c>
      <c r="BD443" t="e">
        <f ca="1"/>
        <v>#VALUE!</v>
      </c>
      <c r="BE443" t="e">
        <f ca="1"/>
        <v>#VALUE!</v>
      </c>
      <c r="BF443" t="e">
        <f ca="1"/>
        <v>#VALUE!</v>
      </c>
    </row>
    <row r="444" spans="3:58" x14ac:dyDescent="0.25">
      <c r="Y444" t="s">
        <v>271</v>
      </c>
      <c r="AA444" t="str">
        <f t="array" aca="1" ref="AA444:BF444" ca="1">CHAR(HEX2DEC(MID(Y444,1+(COLUMN(INDIRECT("1:"&amp;LEN(Y444)))-1)*3,2)))</f>
        <v>E</v>
      </c>
      <c r="AB444" t="str">
        <f ca="1"/>
        <v>v</v>
      </c>
      <c r="AC444" t="str">
        <f ca="1"/>
        <v>e</v>
      </c>
      <c r="AD444" t="str">
        <f ca="1"/>
        <v>n</v>
      </c>
      <c r="AE444" t="str">
        <f ca="1"/>
        <v>t</v>
      </c>
      <c r="AF444" t="str">
        <f ca="1"/>
        <v>D</v>
      </c>
      <c r="AG444" t="str">
        <f ca="1"/>
        <v>e</v>
      </c>
      <c r="AH444" t="str">
        <f ca="1"/>
        <v>f</v>
      </c>
      <c r="AI444" t="str">
        <f ca="1"/>
        <v>_</v>
      </c>
      <c r="AJ444" t="str">
        <f ca="1"/>
        <v>V</v>
      </c>
      <c r="AK444" t="str">
        <f ca="1"/>
        <v>e</v>
      </c>
      <c r="AL444" t="str">
        <f ca="1"/>
        <v>n</v>
      </c>
      <c r="AM444" t="str">
        <f ca="1"/>
        <v>_</v>
      </c>
      <c r="AN444" t="str">
        <f ca="1"/>
        <v>R</v>
      </c>
      <c r="AO444" t="str">
        <f ca="1"/>
        <v>e</v>
      </c>
      <c r="AP444" t="str">
        <f ca="1"/>
        <v>v</v>
      </c>
      <c r="AQ444" t="str">
        <f ca="1"/>
        <v>e</v>
      </c>
      <c r="AR444" t="str">
        <f ca="1"/>
        <v>r</v>
      </c>
      <c r="AS444" t="str">
        <f ca="1"/>
        <v>s</v>
      </c>
      <c r="AT444" t="str">
        <f ca="1"/>
        <v>e</v>
      </c>
      <c r="AU444" t="str">
        <f ca="1"/>
        <v>_</v>
      </c>
      <c r="AV444" t="str">
        <f ca="1"/>
        <v>F</v>
      </c>
      <c r="AW444" t="str">
        <f ca="1"/>
        <v>1</v>
      </c>
      <c r="AX444" t="e">
        <f ca="1"/>
        <v>#VALUE!</v>
      </c>
      <c r="AY444" t="e">
        <f ca="1"/>
        <v>#VALUE!</v>
      </c>
      <c r="AZ444" t="e">
        <f ca="1"/>
        <v>#VALUE!</v>
      </c>
      <c r="BA444" t="e">
        <f ca="1"/>
        <v>#VALUE!</v>
      </c>
      <c r="BB444" t="e">
        <f ca="1"/>
        <v>#VALUE!</v>
      </c>
      <c r="BC444" t="e">
        <f ca="1"/>
        <v>#VALUE!</v>
      </c>
      <c r="BD444" t="e">
        <f ca="1"/>
        <v>#VALUE!</v>
      </c>
      <c r="BE444" t="e">
        <f ca="1"/>
        <v>#VALUE!</v>
      </c>
      <c r="BF444" t="e">
        <f ca="1"/>
        <v>#VALUE!</v>
      </c>
    </row>
    <row r="445" spans="3:58" x14ac:dyDescent="0.25">
      <c r="Y445" t="s">
        <v>272</v>
      </c>
      <c r="AA445" t="str">
        <f t="array" aca="1" ref="AA445:BF445" ca="1">CHAR(HEX2DEC(MID(Y445,1+(COLUMN(INDIRECT("1:"&amp;LEN(Y445)))-1)*3,2)))</f>
        <v>E</v>
      </c>
      <c r="AB445" t="str">
        <f ca="1"/>
        <v>v</v>
      </c>
      <c r="AC445" t="str">
        <f ca="1"/>
        <v>e</v>
      </c>
      <c r="AD445" t="str">
        <f ca="1"/>
        <v>n</v>
      </c>
      <c r="AE445" t="str">
        <f ca="1"/>
        <v>t</v>
      </c>
      <c r="AF445" t="str">
        <f ca="1"/>
        <v>D</v>
      </c>
      <c r="AG445" t="str">
        <f ca="1"/>
        <v>e</v>
      </c>
      <c r="AH445" t="str">
        <f ca="1"/>
        <v>f</v>
      </c>
      <c r="AI445" t="str">
        <f ca="1"/>
        <v>_</v>
      </c>
      <c r="AJ445" t="str">
        <f ca="1"/>
        <v>S</v>
      </c>
      <c r="AK445" t="str">
        <f ca="1"/>
        <v>u</v>
      </c>
      <c r="AL445" t="str">
        <f ca="1"/>
        <v>b</v>
      </c>
      <c r="AM445" t="str">
        <f ca="1"/>
        <v>_</v>
      </c>
      <c r="AN445" t="str">
        <f ca="1"/>
        <v>0</v>
      </c>
      <c r="AO445" t="str">
        <f ca="1"/>
        <v>2</v>
      </c>
      <c r="AP445" t="e">
        <f ca="1"/>
        <v>#VALUE!</v>
      </c>
      <c r="AQ445" t="e">
        <f ca="1"/>
        <v>#VALUE!</v>
      </c>
      <c r="AR445" t="e">
        <f ca="1"/>
        <v>#VALUE!</v>
      </c>
      <c r="AS445" t="str">
        <f ca="1"/>
        <v>_x001E_</v>
      </c>
      <c r="AT445" t="e">
        <f ca="1"/>
        <v>#VALUE!</v>
      </c>
      <c r="AU445" t="e">
        <f ca="1"/>
        <v>#VALUE!</v>
      </c>
      <c r="AV445" t="e">
        <f ca="1"/>
        <v>#VALUE!</v>
      </c>
      <c r="AW445" t="str">
        <f ca="1"/>
        <v>)</v>
      </c>
      <c r="AX445" t="str">
        <f ca="1"/>
        <v>„</v>
      </c>
      <c r="AY445" t="str">
        <f ca="1"/>
        <v>Ô</v>
      </c>
      <c r="AZ445" t="str">
        <f ca="1"/>
        <v>ù</v>
      </c>
      <c r="BA445" t="e">
        <f ca="1"/>
        <v>#VALUE!</v>
      </c>
      <c r="BB445" t="e">
        <f ca="1"/>
        <v>#VALUE!</v>
      </c>
      <c r="BC445" t="e">
        <f ca="1"/>
        <v>#VALUE!</v>
      </c>
      <c r="BD445" t="e">
        <f ca="1"/>
        <v>#VALUE!</v>
      </c>
      <c r="BE445" t="e">
        <f ca="1"/>
        <v>#VALUE!</v>
      </c>
      <c r="BF445" t="e">
        <f ca="1"/>
        <v>#VALUE!</v>
      </c>
    </row>
    <row r="446" spans="3:58" x14ac:dyDescent="0.25">
      <c r="Y446" t="s">
        <v>273</v>
      </c>
      <c r="AA446" t="str">
        <f t="array" aca="1" ref="AA446:BF446" ca="1">CHAR(HEX2DEC(MID(Y446,1+(COLUMN(INDIRECT("1:"&amp;LEN(Y446)))-1)*3,2)))</f>
        <v>E</v>
      </c>
      <c r="AB446" t="str">
        <f ca="1"/>
        <v>v</v>
      </c>
      <c r="AC446" t="str">
        <f ca="1"/>
        <v>e</v>
      </c>
      <c r="AD446" t="str">
        <f ca="1"/>
        <v>n</v>
      </c>
      <c r="AE446" t="str">
        <f ca="1"/>
        <v>t</v>
      </c>
      <c r="AF446" t="str">
        <f ca="1"/>
        <v>D</v>
      </c>
      <c r="AG446" t="str">
        <f ca="1"/>
        <v>e</v>
      </c>
      <c r="AH446" t="str">
        <f ca="1"/>
        <v>f</v>
      </c>
      <c r="AI446" t="str">
        <f ca="1"/>
        <v>_</v>
      </c>
      <c r="AJ446" t="str">
        <f ca="1"/>
        <v>S</v>
      </c>
      <c r="AK446" t="str">
        <f ca="1"/>
        <v>u</v>
      </c>
      <c r="AL446" t="str">
        <f ca="1"/>
        <v>b</v>
      </c>
      <c r="AM446" t="str">
        <f ca="1"/>
        <v>_</v>
      </c>
      <c r="AN446" t="str">
        <f ca="1"/>
        <v>0</v>
      </c>
      <c r="AO446" t="str">
        <f ca="1"/>
        <v>2</v>
      </c>
      <c r="AP446" t="e">
        <f ca="1"/>
        <v>#VALUE!</v>
      </c>
      <c r="AQ446" t="e">
        <f ca="1"/>
        <v>#VALUE!</v>
      </c>
      <c r="AR446" t="str">
        <f ca="1"/>
        <v>_x0012_</v>
      </c>
      <c r="AS446" t="e">
        <f ca="1"/>
        <v>#VALUE!</v>
      </c>
      <c r="AT446" t="e">
        <f ca="1"/>
        <v>#VALUE!</v>
      </c>
      <c r="AU446" t="e">
        <f ca="1"/>
        <v>#VALUE!</v>
      </c>
      <c r="AV446" t="str">
        <f ca="1"/>
        <v>À</v>
      </c>
      <c r="AW446" t="str">
        <f ca="1"/>
        <v>™</v>
      </c>
      <c r="AX446" t="str">
        <f ca="1"/>
        <v>Ó</v>
      </c>
      <c r="AY446" t="str">
        <f ca="1"/>
        <v>_x0004_</v>
      </c>
      <c r="AZ446" t="e">
        <f ca="1"/>
        <v>#VALUE!</v>
      </c>
      <c r="BA446" t="e">
        <f ca="1"/>
        <v>#VALUE!</v>
      </c>
      <c r="BB446" t="e">
        <f ca="1"/>
        <v>#VALUE!</v>
      </c>
      <c r="BC446" t="e">
        <f ca="1"/>
        <v>#VALUE!</v>
      </c>
      <c r="BD446" t="e">
        <f ca="1"/>
        <v>#VALUE!</v>
      </c>
      <c r="BE446" t="e">
        <f ca="1"/>
        <v>#VALUE!</v>
      </c>
      <c r="BF446" t="e">
        <f ca="1"/>
        <v>#VALUE!</v>
      </c>
    </row>
    <row r="448" spans="3:58" x14ac:dyDescent="0.25">
      <c r="Y448" t="s">
        <v>272</v>
      </c>
      <c r="AA448" t="str">
        <f t="array" aca="1" ref="AA448:BF448" ca="1">MID(Y446,1+(COLUMN(INDIRECT("1:"&amp;LEN(Y446)))-1)*3,2)</f>
        <v>45</v>
      </c>
      <c r="AB448" t="str">
        <f ca="1"/>
        <v>76</v>
      </c>
      <c r="AC448" t="str">
        <f ca="1"/>
        <v>65</v>
      </c>
      <c r="AD448" t="str">
        <f ca="1"/>
        <v>6E</v>
      </c>
      <c r="AE448" t="str">
        <f ca="1"/>
        <v>74</v>
      </c>
      <c r="AF448" t="str">
        <f ca="1"/>
        <v>44</v>
      </c>
      <c r="AG448" t="str">
        <f ca="1"/>
        <v>65</v>
      </c>
      <c r="AH448" t="str">
        <f ca="1"/>
        <v>66</v>
      </c>
      <c r="AI448" t="str">
        <f ca="1"/>
        <v>5F</v>
      </c>
      <c r="AJ448" t="str">
        <f ca="1"/>
        <v>53</v>
      </c>
      <c r="AK448" t="str">
        <f ca="1"/>
        <v>75</v>
      </c>
      <c r="AL448" t="str">
        <f ca="1"/>
        <v>62</v>
      </c>
      <c r="AM448" t="str">
        <f ca="1"/>
        <v>5F</v>
      </c>
      <c r="AN448" t="str">
        <f ca="1"/>
        <v>30</v>
      </c>
      <c r="AO448" t="str">
        <f ca="1"/>
        <v>32</v>
      </c>
      <c r="AP448" t="str">
        <f ca="1"/>
        <v>00</v>
      </c>
      <c r="AQ448" t="str">
        <f ca="1"/>
        <v>00</v>
      </c>
      <c r="AR448" t="str">
        <f ca="1"/>
        <v>12</v>
      </c>
      <c r="AS448" t="str">
        <f ca="1"/>
        <v>00</v>
      </c>
      <c r="AT448" t="str">
        <f ca="1"/>
        <v>00</v>
      </c>
      <c r="AU448" t="str">
        <f ca="1"/>
        <v>00</v>
      </c>
      <c r="AV448" t="str">
        <f ca="1"/>
        <v>C0</v>
      </c>
      <c r="AW448" t="str">
        <f ca="1"/>
        <v>99</v>
      </c>
      <c r="AX448" t="str">
        <f ca="1"/>
        <v>D3</v>
      </c>
      <c r="AY448" t="str">
        <f ca="1"/>
        <v>04</v>
      </c>
      <c r="AZ448" t="str">
        <f ca="1"/>
        <v>00</v>
      </c>
      <c r="BA448" t="str">
        <f ca="1"/>
        <v>00</v>
      </c>
      <c r="BB448" t="str">
        <f ca="1"/>
        <v>00</v>
      </c>
      <c r="BC448" t="str">
        <f ca="1"/>
        <v>00</v>
      </c>
      <c r="BD448" t="str">
        <f ca="1"/>
        <v>00</v>
      </c>
      <c r="BE448" t="str">
        <f ca="1"/>
        <v>00</v>
      </c>
      <c r="BF448" t="str">
        <f ca="1"/>
        <v>00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cks"/>
  <dimension ref="A1:BT716"/>
  <sheetViews>
    <sheetView workbookViewId="0"/>
  </sheetViews>
  <sheetFormatPr defaultRowHeight="15" x14ac:dyDescent="0.25"/>
  <cols>
    <col min="1" max="1" width="5.140625" bestFit="1" customWidth="1"/>
    <col min="2" max="2" width="81.140625" bestFit="1" customWidth="1"/>
    <col min="3" max="3" width="14.28515625" bestFit="1" customWidth="1"/>
    <col min="4" max="12" width="3" bestFit="1" customWidth="1"/>
    <col min="13" max="13" width="3.28515625" bestFit="1" customWidth="1"/>
    <col min="14" max="15" width="3.140625" bestFit="1" customWidth="1"/>
    <col min="16" max="16" width="3" bestFit="1" customWidth="1"/>
    <col min="17" max="17" width="3.28515625" bestFit="1" customWidth="1"/>
    <col min="18" max="18" width="3.140625" bestFit="1" customWidth="1"/>
    <col min="19" max="20" width="3" bestFit="1" customWidth="1"/>
    <col min="21" max="21" width="3.28515625" bestFit="1" customWidth="1"/>
    <col min="22" max="22" width="3.140625" bestFit="1" customWidth="1"/>
    <col min="23" max="24" width="3" bestFit="1" customWidth="1"/>
    <col min="25" max="25" width="3.140625" bestFit="1" customWidth="1"/>
    <col min="26" max="26" width="3" bestFit="1" customWidth="1"/>
    <col min="27" max="29" width="3.28515625" bestFit="1" customWidth="1"/>
    <col min="30" max="31" width="3.140625" bestFit="1" customWidth="1"/>
    <col min="32" max="33" width="3.28515625" bestFit="1" customWidth="1"/>
    <col min="34" max="34" width="3.140625" bestFit="1" customWidth="1"/>
    <col min="35" max="35" width="3" bestFit="1" customWidth="1"/>
    <col min="36" max="37" width="2" bestFit="1" customWidth="1"/>
    <col min="38" max="39" width="2.140625" bestFit="1" customWidth="1"/>
    <col min="40" max="40" width="1.7109375" bestFit="1" customWidth="1"/>
    <col min="41" max="41" width="2.28515625" bestFit="1" customWidth="1"/>
    <col min="42" max="42" width="2.140625" bestFit="1" customWidth="1"/>
    <col min="43" max="43" width="1.7109375" bestFit="1" customWidth="1"/>
    <col min="44" max="44" width="2" bestFit="1" customWidth="1"/>
    <col min="45" max="45" width="1.85546875" bestFit="1" customWidth="1"/>
    <col min="46" max="47" width="2.140625" bestFit="1" customWidth="1"/>
    <col min="48" max="67" width="2.140625" customWidth="1"/>
    <col min="68" max="68" width="9.85546875" bestFit="1" customWidth="1"/>
    <col min="69" max="69" width="33.42578125" bestFit="1" customWidth="1"/>
    <col min="71" max="71" width="25.28515625" bestFit="1" customWidth="1"/>
    <col min="72" max="72" width="24.140625" bestFit="1" customWidth="1"/>
    <col min="74" max="74" width="11" customWidth="1"/>
  </cols>
  <sheetData>
    <row r="1" spans="1:72" x14ac:dyDescent="0.25">
      <c r="A1" s="92"/>
      <c r="B1" s="6"/>
      <c r="C1" s="6"/>
      <c r="AJ1" s="93"/>
      <c r="AK1" s="93"/>
      <c r="AL1" s="93"/>
      <c r="AM1" s="93"/>
      <c r="AN1" s="93"/>
      <c r="AO1" s="93"/>
      <c r="AP1" s="93"/>
      <c r="AQ1" s="93"/>
      <c r="AR1" s="93"/>
      <c r="AS1" s="93"/>
      <c r="AT1" s="93"/>
      <c r="AU1" s="93"/>
      <c r="BP1" t="s">
        <v>214</v>
      </c>
      <c r="BQ1" t="s">
        <v>17</v>
      </c>
    </row>
    <row r="2" spans="1:72" x14ac:dyDescent="0.25">
      <c r="A2" s="18"/>
      <c r="B2" s="94"/>
      <c r="C2" s="94"/>
      <c r="BP2" s="95">
        <v>36742940</v>
      </c>
      <c r="BQ2" s="263" t="s">
        <v>26</v>
      </c>
      <c r="BS2" s="13" t="s">
        <v>26</v>
      </c>
      <c r="BT2" s="15" t="s">
        <v>27</v>
      </c>
    </row>
    <row r="3" spans="1:72" x14ac:dyDescent="0.25">
      <c r="A3" s="26"/>
      <c r="B3" s="96"/>
      <c r="C3" s="96"/>
      <c r="BP3" s="95">
        <v>36742972</v>
      </c>
      <c r="BQ3" s="263" t="s">
        <v>33</v>
      </c>
      <c r="BS3" s="21" t="s">
        <v>28</v>
      </c>
      <c r="BT3" s="23" t="s">
        <v>29</v>
      </c>
    </row>
    <row r="4" spans="1:72" x14ac:dyDescent="0.25">
      <c r="A4" s="18"/>
      <c r="B4" s="94"/>
      <c r="C4" s="94"/>
      <c r="BP4" s="95">
        <v>36742996</v>
      </c>
      <c r="BQ4" s="263" t="s">
        <v>35</v>
      </c>
      <c r="BS4" s="21" t="s">
        <v>31</v>
      </c>
      <c r="BT4" s="23" t="s">
        <v>32</v>
      </c>
    </row>
    <row r="5" spans="1:72" x14ac:dyDescent="0.25">
      <c r="A5" s="26"/>
      <c r="B5" s="96"/>
      <c r="C5" s="96"/>
      <c r="BP5" s="95">
        <v>36743012</v>
      </c>
      <c r="BQ5" s="93" t="s">
        <v>28</v>
      </c>
      <c r="BS5" s="21" t="s">
        <v>33</v>
      </c>
      <c r="BT5" s="23" t="s">
        <v>34</v>
      </c>
    </row>
    <row r="6" spans="1:72" x14ac:dyDescent="0.25">
      <c r="A6" s="18"/>
      <c r="B6" s="94"/>
      <c r="C6" s="94"/>
      <c r="BP6" s="95">
        <v>36743028</v>
      </c>
      <c r="BQ6" s="93" t="s">
        <v>31</v>
      </c>
      <c r="BS6" s="21" t="s">
        <v>35</v>
      </c>
      <c r="BT6" s="23" t="s">
        <v>36</v>
      </c>
    </row>
    <row r="7" spans="1:72" x14ac:dyDescent="0.25">
      <c r="A7" s="26"/>
      <c r="B7" s="96"/>
      <c r="C7" s="96"/>
      <c r="BP7" s="95">
        <v>36743044</v>
      </c>
      <c r="BQ7" s="93" t="s">
        <v>41</v>
      </c>
      <c r="BS7" s="21" t="s">
        <v>37</v>
      </c>
      <c r="BT7" s="23" t="s">
        <v>38</v>
      </c>
    </row>
    <row r="8" spans="1:72" x14ac:dyDescent="0.25">
      <c r="A8" s="18"/>
      <c r="B8" s="94"/>
      <c r="C8" s="94"/>
      <c r="BP8" s="95">
        <v>36743068</v>
      </c>
      <c r="BQ8" s="93" t="s">
        <v>43</v>
      </c>
      <c r="BS8" s="21" t="s">
        <v>39</v>
      </c>
      <c r="BT8" s="23" t="s">
        <v>40</v>
      </c>
    </row>
    <row r="9" spans="1:72" x14ac:dyDescent="0.25">
      <c r="A9" s="26"/>
      <c r="B9" s="96"/>
      <c r="C9" s="96"/>
      <c r="BP9" s="95">
        <v>36743084</v>
      </c>
      <c r="BQ9" s="93" t="s">
        <v>37</v>
      </c>
      <c r="BS9" s="21" t="s">
        <v>41</v>
      </c>
      <c r="BT9" s="23" t="s">
        <v>42</v>
      </c>
    </row>
    <row r="10" spans="1:72" x14ac:dyDescent="0.25">
      <c r="A10" s="18"/>
      <c r="B10" s="94"/>
      <c r="C10" s="94"/>
      <c r="BP10" s="95">
        <v>36743112</v>
      </c>
      <c r="BQ10" s="93" t="s">
        <v>39</v>
      </c>
      <c r="BS10" s="21" t="s">
        <v>43</v>
      </c>
      <c r="BT10" s="23" t="s">
        <v>44</v>
      </c>
    </row>
    <row r="11" spans="1:72" x14ac:dyDescent="0.25">
      <c r="A11" s="26"/>
      <c r="B11" s="96"/>
      <c r="C11" s="96"/>
      <c r="BP11" s="95">
        <v>36743140</v>
      </c>
      <c r="BQ11" s="93" t="s">
        <v>49</v>
      </c>
      <c r="BS11" s="21" t="s">
        <v>45</v>
      </c>
      <c r="BT11" s="23" t="s">
        <v>46</v>
      </c>
    </row>
    <row r="12" spans="1:72" x14ac:dyDescent="0.25">
      <c r="A12" s="18"/>
      <c r="B12" s="94"/>
      <c r="C12" s="94"/>
      <c r="BP12" s="95">
        <v>36743164</v>
      </c>
      <c r="BQ12" s="93" t="s">
        <v>51</v>
      </c>
      <c r="BS12" s="21" t="s">
        <v>47</v>
      </c>
      <c r="BT12" s="23" t="s">
        <v>48</v>
      </c>
    </row>
    <row r="13" spans="1:72" x14ac:dyDescent="0.25">
      <c r="A13" s="26"/>
      <c r="B13" s="96"/>
      <c r="C13" s="96"/>
      <c r="BP13" s="95">
        <v>36743180</v>
      </c>
      <c r="BQ13" s="93" t="s">
        <v>45</v>
      </c>
      <c r="BS13" s="21" t="s">
        <v>49</v>
      </c>
      <c r="BT13" s="23" t="s">
        <v>50</v>
      </c>
    </row>
    <row r="14" spans="1:72" x14ac:dyDescent="0.25">
      <c r="A14" s="18"/>
      <c r="B14" s="94"/>
      <c r="C14" s="94"/>
      <c r="BP14" s="95">
        <v>36743196</v>
      </c>
      <c r="BQ14" s="93" t="s">
        <v>47</v>
      </c>
      <c r="BS14" s="21" t="s">
        <v>51</v>
      </c>
      <c r="BT14" s="23" t="s">
        <v>52</v>
      </c>
    </row>
    <row r="15" spans="1:72" x14ac:dyDescent="0.25">
      <c r="A15" s="26"/>
      <c r="B15" s="96"/>
      <c r="C15" s="96"/>
      <c r="BP15" s="95">
        <v>36743212</v>
      </c>
      <c r="BQ15" s="93" t="s">
        <v>57</v>
      </c>
      <c r="BS15" s="21" t="s">
        <v>53</v>
      </c>
      <c r="BT15" s="23" t="s">
        <v>54</v>
      </c>
    </row>
    <row r="16" spans="1:72" x14ac:dyDescent="0.25">
      <c r="A16" s="18"/>
      <c r="B16" s="94"/>
      <c r="C16" s="94"/>
      <c r="BP16" s="95">
        <v>36743236</v>
      </c>
      <c r="BQ16" s="93" t="s">
        <v>59</v>
      </c>
      <c r="BS16" s="21" t="s">
        <v>55</v>
      </c>
      <c r="BT16" s="23" t="s">
        <v>56</v>
      </c>
    </row>
    <row r="17" spans="1:72" x14ac:dyDescent="0.25">
      <c r="A17" s="26"/>
      <c r="B17" s="96"/>
      <c r="C17" s="96"/>
      <c r="BP17" s="95">
        <v>36743252</v>
      </c>
      <c r="BQ17" s="93" t="s">
        <v>53</v>
      </c>
      <c r="BS17" s="21" t="s">
        <v>57</v>
      </c>
      <c r="BT17" s="23" t="s">
        <v>58</v>
      </c>
    </row>
    <row r="18" spans="1:72" x14ac:dyDescent="0.25">
      <c r="A18" s="18"/>
      <c r="B18" s="94"/>
      <c r="C18" s="94"/>
      <c r="BP18" s="95">
        <v>36743268</v>
      </c>
      <c r="BQ18" s="93" t="s">
        <v>55</v>
      </c>
      <c r="BS18" s="21" t="s">
        <v>59</v>
      </c>
      <c r="BT18" s="23" t="s">
        <v>60</v>
      </c>
    </row>
    <row r="19" spans="1:72" x14ac:dyDescent="0.25">
      <c r="A19" s="26"/>
      <c r="B19" s="96"/>
      <c r="C19" s="96"/>
      <c r="BP19" s="95">
        <v>36743284</v>
      </c>
      <c r="BQ19" s="93" t="s">
        <v>65</v>
      </c>
      <c r="BS19" s="21" t="s">
        <v>61</v>
      </c>
      <c r="BT19" s="23" t="s">
        <v>62</v>
      </c>
    </row>
    <row r="20" spans="1:72" x14ac:dyDescent="0.25">
      <c r="A20" s="18"/>
      <c r="B20" s="94"/>
      <c r="C20" s="94"/>
      <c r="BP20" s="95">
        <v>36743308</v>
      </c>
      <c r="BQ20" s="93" t="s">
        <v>67</v>
      </c>
      <c r="BS20" s="21" t="s">
        <v>63</v>
      </c>
      <c r="BT20" s="23" t="s">
        <v>64</v>
      </c>
    </row>
    <row r="21" spans="1:72" x14ac:dyDescent="0.25">
      <c r="A21" s="26"/>
      <c r="B21" s="96"/>
      <c r="C21" s="96"/>
      <c r="BP21" s="95">
        <v>36743332</v>
      </c>
      <c r="BQ21" s="93" t="s">
        <v>61</v>
      </c>
      <c r="BS21" s="21" t="s">
        <v>65</v>
      </c>
      <c r="BT21" s="23" t="s">
        <v>66</v>
      </c>
    </row>
    <row r="22" spans="1:72" x14ac:dyDescent="0.25">
      <c r="A22" s="18"/>
      <c r="B22" s="94"/>
      <c r="C22" s="94"/>
      <c r="BP22" s="95">
        <v>36743348</v>
      </c>
      <c r="BQ22" s="93" t="s">
        <v>63</v>
      </c>
      <c r="BS22" s="21" t="s">
        <v>67</v>
      </c>
      <c r="BT22" s="23" t="s">
        <v>68</v>
      </c>
    </row>
    <row r="23" spans="1:72" x14ac:dyDescent="0.25">
      <c r="A23" s="26"/>
      <c r="B23" s="96"/>
      <c r="C23" s="96"/>
      <c r="BP23" s="95">
        <v>36743364</v>
      </c>
      <c r="BQ23" s="93" t="s">
        <v>78</v>
      </c>
      <c r="BS23" s="21" t="s">
        <v>70</v>
      </c>
      <c r="BT23" s="23" t="s">
        <v>71</v>
      </c>
    </row>
    <row r="24" spans="1:72" x14ac:dyDescent="0.25">
      <c r="A24" s="18"/>
      <c r="B24" s="94"/>
      <c r="C24" s="94"/>
      <c r="BP24" s="95">
        <v>36743396</v>
      </c>
      <c r="BQ24" s="93" t="s">
        <v>83</v>
      </c>
      <c r="BS24" s="21" t="s">
        <v>73</v>
      </c>
      <c r="BT24" s="23" t="s">
        <v>74</v>
      </c>
    </row>
    <row r="25" spans="1:72" x14ac:dyDescent="0.25">
      <c r="A25" s="26"/>
      <c r="B25" s="96"/>
      <c r="C25" s="96"/>
      <c r="BP25" s="95">
        <v>36743420</v>
      </c>
      <c r="BQ25" s="93" t="s">
        <v>70</v>
      </c>
      <c r="BS25" s="21" t="s">
        <v>78</v>
      </c>
      <c r="BT25" s="23" t="s">
        <v>79</v>
      </c>
    </row>
    <row r="26" spans="1:72" x14ac:dyDescent="0.25">
      <c r="A26" s="18"/>
      <c r="B26" s="94"/>
      <c r="C26" s="94"/>
      <c r="BP26" s="95">
        <v>36743444</v>
      </c>
      <c r="BQ26" s="93" t="s">
        <v>73</v>
      </c>
      <c r="BS26" s="21" t="s">
        <v>83</v>
      </c>
      <c r="BT26" s="23" t="s">
        <v>84</v>
      </c>
    </row>
    <row r="27" spans="1:72" x14ac:dyDescent="0.25">
      <c r="A27" s="26"/>
      <c r="B27" s="96"/>
      <c r="C27" s="96"/>
      <c r="BP27" s="95">
        <v>36743468</v>
      </c>
      <c r="BQ27" s="93" t="s">
        <v>95</v>
      </c>
      <c r="BS27" s="21" t="s">
        <v>86</v>
      </c>
      <c r="BT27" s="23" t="s">
        <v>87</v>
      </c>
    </row>
    <row r="28" spans="1:72" x14ac:dyDescent="0.25">
      <c r="A28" s="18"/>
      <c r="B28" s="94"/>
      <c r="C28" s="94"/>
      <c r="BP28" s="95">
        <v>36743500</v>
      </c>
      <c r="BQ28" s="93" t="s">
        <v>100</v>
      </c>
      <c r="BS28" s="21" t="s">
        <v>91</v>
      </c>
      <c r="BT28" s="23" t="s">
        <v>92</v>
      </c>
    </row>
    <row r="29" spans="1:72" x14ac:dyDescent="0.25">
      <c r="A29" s="26"/>
      <c r="B29" s="96"/>
      <c r="C29" s="96"/>
      <c r="BP29" s="95">
        <v>36743524</v>
      </c>
      <c r="BQ29" s="93" t="s">
        <v>86</v>
      </c>
      <c r="BS29" s="21" t="s">
        <v>95</v>
      </c>
      <c r="BT29" s="23" t="s">
        <v>96</v>
      </c>
    </row>
    <row r="30" spans="1:72" x14ac:dyDescent="0.25">
      <c r="A30" s="18"/>
      <c r="B30" s="94"/>
      <c r="C30" s="94"/>
      <c r="BP30" s="95">
        <v>36743548</v>
      </c>
      <c r="BQ30" s="93" t="s">
        <v>91</v>
      </c>
      <c r="BS30" s="21" t="s">
        <v>100</v>
      </c>
      <c r="BT30" s="23" t="s">
        <v>101</v>
      </c>
    </row>
    <row r="31" spans="1:72" x14ac:dyDescent="0.25">
      <c r="A31" s="26"/>
      <c r="B31" s="96"/>
      <c r="C31" s="96"/>
      <c r="BP31" s="95">
        <v>36743572</v>
      </c>
      <c r="BQ31" s="93" t="s">
        <v>117</v>
      </c>
      <c r="BS31" s="21" t="s">
        <v>105</v>
      </c>
      <c r="BT31" s="23" t="s">
        <v>106</v>
      </c>
    </row>
    <row r="32" spans="1:72" x14ac:dyDescent="0.25">
      <c r="A32" s="18"/>
      <c r="B32" s="94"/>
      <c r="C32" s="94"/>
      <c r="BP32" s="95">
        <v>36743604</v>
      </c>
      <c r="BQ32" s="93" t="s">
        <v>122</v>
      </c>
      <c r="BS32" s="21" t="s">
        <v>111</v>
      </c>
      <c r="BT32" s="23" t="s">
        <v>112</v>
      </c>
    </row>
    <row r="33" spans="1:72" x14ac:dyDescent="0.25">
      <c r="A33" s="26"/>
      <c r="B33" s="96"/>
      <c r="C33" s="96"/>
      <c r="BP33" s="95">
        <v>36743628</v>
      </c>
      <c r="BQ33" s="93" t="s">
        <v>105</v>
      </c>
      <c r="BS33" s="21" t="s">
        <v>117</v>
      </c>
      <c r="BT33" s="23" t="s">
        <v>118</v>
      </c>
    </row>
    <row r="34" spans="1:72" x14ac:dyDescent="0.25">
      <c r="A34" s="18"/>
      <c r="B34" s="94"/>
      <c r="C34" s="94"/>
      <c r="BP34" s="95">
        <v>36743652</v>
      </c>
      <c r="BQ34" s="93" t="s">
        <v>111</v>
      </c>
      <c r="BS34" s="21" t="s">
        <v>122</v>
      </c>
      <c r="BT34" s="23" t="s">
        <v>123</v>
      </c>
    </row>
    <row r="35" spans="1:72" x14ac:dyDescent="0.25">
      <c r="A35" s="26"/>
      <c r="B35" s="96"/>
      <c r="C35" s="96"/>
      <c r="BP35" s="95">
        <v>36743676</v>
      </c>
      <c r="BQ35" s="93" t="s">
        <v>139</v>
      </c>
      <c r="BS35" s="21" t="s">
        <v>127</v>
      </c>
      <c r="BT35" s="23" t="s">
        <v>128</v>
      </c>
    </row>
    <row r="36" spans="1:72" x14ac:dyDescent="0.25">
      <c r="A36" s="18"/>
      <c r="B36" s="94"/>
      <c r="C36" s="94"/>
      <c r="BP36" s="95">
        <v>36743700</v>
      </c>
      <c r="BQ36" s="93" t="s">
        <v>144</v>
      </c>
      <c r="BS36" s="21" t="s">
        <v>132</v>
      </c>
      <c r="BT36" s="23" t="s">
        <v>133</v>
      </c>
    </row>
    <row r="37" spans="1:72" x14ac:dyDescent="0.25">
      <c r="A37" s="26"/>
      <c r="B37" s="96"/>
      <c r="C37" s="96"/>
      <c r="BP37" s="95">
        <v>36743724</v>
      </c>
      <c r="BQ37" s="93" t="s">
        <v>127</v>
      </c>
      <c r="BS37" s="21" t="s">
        <v>139</v>
      </c>
      <c r="BT37" s="23" t="s">
        <v>140</v>
      </c>
    </row>
    <row r="38" spans="1:72" x14ac:dyDescent="0.25">
      <c r="A38" s="18"/>
      <c r="B38" s="94"/>
      <c r="C38" s="94"/>
      <c r="BP38" s="95">
        <v>36743748</v>
      </c>
      <c r="BQ38" s="93" t="s">
        <v>132</v>
      </c>
      <c r="BS38" s="21" t="s">
        <v>144</v>
      </c>
      <c r="BT38" s="23" t="s">
        <v>145</v>
      </c>
    </row>
    <row r="39" spans="1:72" x14ac:dyDescent="0.25">
      <c r="A39" s="26"/>
      <c r="B39" s="96"/>
      <c r="C39" s="96"/>
      <c r="BP39" s="95">
        <v>229968626</v>
      </c>
      <c r="BQ39" s="93" t="s">
        <v>47</v>
      </c>
      <c r="BS39" s="74" t="s">
        <v>147</v>
      </c>
      <c r="BT39" s="149" t="s">
        <v>148</v>
      </c>
    </row>
    <row r="40" spans="1:72" x14ac:dyDescent="0.25">
      <c r="A40" s="18"/>
      <c r="B40" s="94"/>
      <c r="C40" s="94"/>
      <c r="BP40" s="95">
        <v>251706888</v>
      </c>
      <c r="BQ40" s="93" t="s">
        <v>2234</v>
      </c>
      <c r="BS40" s="74" t="s">
        <v>152</v>
      </c>
      <c r="BT40" s="149" t="s">
        <v>153</v>
      </c>
    </row>
    <row r="41" spans="1:72" x14ac:dyDescent="0.25">
      <c r="A41" s="26"/>
      <c r="B41" s="96"/>
      <c r="C41" s="96"/>
      <c r="BP41" s="95">
        <v>251707088</v>
      </c>
      <c r="BQ41" s="93" t="s">
        <v>2235</v>
      </c>
      <c r="BS41" s="74" t="s">
        <v>156</v>
      </c>
      <c r="BT41" s="149" t="s">
        <v>157</v>
      </c>
    </row>
    <row r="42" spans="1:72" x14ac:dyDescent="0.25">
      <c r="A42" s="18"/>
      <c r="B42" s="94"/>
      <c r="C42" s="94"/>
      <c r="BP42" s="95">
        <v>252271882</v>
      </c>
      <c r="BQ42" t="s">
        <v>26</v>
      </c>
      <c r="BS42" s="74" t="s">
        <v>160</v>
      </c>
      <c r="BT42" s="149" t="s">
        <v>161</v>
      </c>
    </row>
    <row r="43" spans="1:72" x14ac:dyDescent="0.25">
      <c r="A43" s="26"/>
      <c r="B43" s="96"/>
      <c r="C43" s="96"/>
      <c r="BP43" s="95">
        <v>252271897</v>
      </c>
      <c r="BQ43" t="s">
        <v>67</v>
      </c>
      <c r="BS43" s="74" t="s">
        <v>165</v>
      </c>
      <c r="BT43" s="149" t="s">
        <v>166</v>
      </c>
    </row>
    <row r="44" spans="1:72" x14ac:dyDescent="0.25">
      <c r="A44" s="18"/>
      <c r="B44" s="94"/>
      <c r="C44" s="94"/>
      <c r="BP44" s="95">
        <v>252271920</v>
      </c>
      <c r="BQ44" t="s">
        <v>2236</v>
      </c>
      <c r="BS44" s="74" t="s">
        <v>169</v>
      </c>
      <c r="BT44" s="149" t="s">
        <v>170</v>
      </c>
    </row>
    <row r="45" spans="1:72" x14ac:dyDescent="0.25">
      <c r="A45" s="26"/>
      <c r="B45" s="96"/>
      <c r="C45" s="96"/>
      <c r="BP45" s="95">
        <v>252271945</v>
      </c>
      <c r="BQ45" t="s">
        <v>2237</v>
      </c>
      <c r="BS45" s="74" t="s">
        <v>174</v>
      </c>
      <c r="BT45" s="149" t="s">
        <v>175</v>
      </c>
    </row>
    <row r="46" spans="1:72" x14ac:dyDescent="0.25">
      <c r="A46" s="18"/>
      <c r="B46" s="94"/>
      <c r="C46" s="94"/>
      <c r="BP46" s="95">
        <v>252271970</v>
      </c>
      <c r="BQ46" t="s">
        <v>2238</v>
      </c>
      <c r="BS46" s="74" t="s">
        <v>178</v>
      </c>
      <c r="BT46" s="149" t="s">
        <v>179</v>
      </c>
    </row>
    <row r="47" spans="1:72" x14ac:dyDescent="0.25">
      <c r="A47" s="26"/>
      <c r="B47" s="96"/>
      <c r="C47" s="96"/>
      <c r="BP47" s="95">
        <v>252271995</v>
      </c>
      <c r="BQ47" t="s">
        <v>2239</v>
      </c>
      <c r="BS47" s="74" t="s">
        <v>181</v>
      </c>
      <c r="BT47" s="149" t="s">
        <v>182</v>
      </c>
    </row>
    <row r="48" spans="1:72" x14ac:dyDescent="0.25">
      <c r="A48" s="18"/>
      <c r="B48" s="94"/>
      <c r="C48" s="94"/>
      <c r="BP48" s="95">
        <v>252272028</v>
      </c>
      <c r="BQ48" t="s">
        <v>2240</v>
      </c>
      <c r="BS48" s="74" t="s">
        <v>184</v>
      </c>
      <c r="BT48" s="149" t="s">
        <v>185</v>
      </c>
    </row>
    <row r="49" spans="1:72" x14ac:dyDescent="0.25">
      <c r="A49" s="26"/>
      <c r="B49" s="96"/>
      <c r="C49" s="96"/>
      <c r="BP49" s="95">
        <v>252272061</v>
      </c>
      <c r="BQ49" t="s">
        <v>2241</v>
      </c>
      <c r="BS49" s="74" t="s">
        <v>188</v>
      </c>
      <c r="BT49" s="149" t="s">
        <v>189</v>
      </c>
    </row>
    <row r="50" spans="1:72" x14ac:dyDescent="0.25">
      <c r="A50" s="18"/>
      <c r="B50" s="94"/>
      <c r="C50" s="94"/>
      <c r="BP50" s="95">
        <v>252272094</v>
      </c>
      <c r="BQ50" t="s">
        <v>2242</v>
      </c>
      <c r="BS50" s="74" t="s">
        <v>191</v>
      </c>
      <c r="BT50" s="149" t="s">
        <v>192</v>
      </c>
    </row>
    <row r="51" spans="1:72" x14ac:dyDescent="0.25">
      <c r="A51" s="26"/>
      <c r="B51" s="96"/>
      <c r="C51" s="96"/>
      <c r="BP51" s="95">
        <v>252272112</v>
      </c>
      <c r="BQ51" t="s">
        <v>2243</v>
      </c>
      <c r="BS51" s="74" t="s">
        <v>195</v>
      </c>
      <c r="BT51" s="149" t="s">
        <v>196</v>
      </c>
    </row>
    <row r="52" spans="1:72" x14ac:dyDescent="0.25">
      <c r="A52" s="18"/>
      <c r="B52" s="94"/>
      <c r="C52" s="94"/>
      <c r="BP52" s="95">
        <v>252272153</v>
      </c>
      <c r="BQ52" t="s">
        <v>43</v>
      </c>
      <c r="BS52" s="74" t="s">
        <v>200</v>
      </c>
      <c r="BT52" s="149" t="s">
        <v>201</v>
      </c>
    </row>
    <row r="53" spans="1:72" x14ac:dyDescent="0.25">
      <c r="A53" s="26"/>
      <c r="B53" s="96"/>
      <c r="C53" s="96"/>
      <c r="BP53" s="95">
        <v>252272168</v>
      </c>
      <c r="BQ53" t="s">
        <v>86</v>
      </c>
      <c r="BS53" s="74" t="s">
        <v>203</v>
      </c>
      <c r="BT53" s="149" t="s">
        <v>204</v>
      </c>
    </row>
    <row r="54" spans="1:72" x14ac:dyDescent="0.25">
      <c r="A54" s="18"/>
      <c r="B54" s="94"/>
      <c r="C54" s="94"/>
      <c r="BP54" s="95">
        <v>252272191</v>
      </c>
      <c r="BQ54" t="s">
        <v>2244</v>
      </c>
      <c r="BS54" s="74" t="s">
        <v>206</v>
      </c>
      <c r="BT54" s="149" t="s">
        <v>207</v>
      </c>
    </row>
    <row r="55" spans="1:72" x14ac:dyDescent="0.25">
      <c r="A55" s="26"/>
      <c r="B55" s="96"/>
      <c r="C55" s="96"/>
      <c r="BP55" s="95">
        <v>252272216</v>
      </c>
      <c r="BQ55" t="s">
        <v>2245</v>
      </c>
      <c r="BS55" s="74" t="s">
        <v>1968</v>
      </c>
      <c r="BT55" s="149" t="s">
        <v>1972</v>
      </c>
    </row>
    <row r="56" spans="1:72" x14ac:dyDescent="0.25">
      <c r="A56" s="18"/>
      <c r="B56" s="94"/>
      <c r="C56" s="94"/>
      <c r="BP56" s="95">
        <v>252272241</v>
      </c>
      <c r="BQ56" t="s">
        <v>2246</v>
      </c>
      <c r="BS56" s="74" t="s">
        <v>1969</v>
      </c>
      <c r="BT56" s="149" t="s">
        <v>1973</v>
      </c>
    </row>
    <row r="57" spans="1:72" x14ac:dyDescent="0.25">
      <c r="A57" s="26"/>
      <c r="B57" s="96"/>
      <c r="C57" s="96"/>
      <c r="BP57" s="95">
        <v>252272266</v>
      </c>
      <c r="BQ57" t="s">
        <v>2247</v>
      </c>
      <c r="BS57" s="74" t="s">
        <v>1970</v>
      </c>
      <c r="BT57" s="149" t="s">
        <v>1974</v>
      </c>
    </row>
    <row r="58" spans="1:72" x14ac:dyDescent="0.25">
      <c r="A58" s="18"/>
      <c r="B58" s="94"/>
      <c r="C58" s="94"/>
      <c r="BP58" s="95">
        <v>252272299</v>
      </c>
      <c r="BQ58" t="s">
        <v>2248</v>
      </c>
      <c r="BS58" s="91" t="s">
        <v>1971</v>
      </c>
      <c r="BT58" s="150" t="s">
        <v>1975</v>
      </c>
    </row>
    <row r="59" spans="1:72" x14ac:dyDescent="0.25">
      <c r="A59" s="26"/>
      <c r="B59" s="96"/>
      <c r="C59" s="96"/>
      <c r="BP59" s="95">
        <v>252272332</v>
      </c>
      <c r="BQ59" t="s">
        <v>2249</v>
      </c>
      <c r="BS59" s="74" t="s">
        <v>1903</v>
      </c>
    </row>
    <row r="60" spans="1:72" x14ac:dyDescent="0.25">
      <c r="A60" s="18"/>
      <c r="B60" s="94"/>
      <c r="C60" s="94"/>
      <c r="BP60" s="95">
        <v>252272365</v>
      </c>
      <c r="BQ60" t="s">
        <v>2250</v>
      </c>
    </row>
    <row r="61" spans="1:72" x14ac:dyDescent="0.25">
      <c r="A61" s="26"/>
      <c r="B61" s="96"/>
      <c r="C61" s="96"/>
      <c r="BP61" s="95">
        <v>252272383</v>
      </c>
      <c r="BQ61" t="s">
        <v>2251</v>
      </c>
    </row>
    <row r="62" spans="1:72" x14ac:dyDescent="0.25">
      <c r="A62" s="18"/>
      <c r="B62" s="94"/>
      <c r="C62" s="94"/>
      <c r="BP62" s="95">
        <v>252272429</v>
      </c>
      <c r="BQ62" t="s">
        <v>41</v>
      </c>
    </row>
    <row r="63" spans="1:72" x14ac:dyDescent="0.25">
      <c r="A63" s="26"/>
      <c r="B63" s="96"/>
      <c r="C63" s="96"/>
      <c r="BP63" s="95">
        <v>252272444</v>
      </c>
      <c r="BQ63" t="s">
        <v>83</v>
      </c>
    </row>
    <row r="64" spans="1:72" x14ac:dyDescent="0.25">
      <c r="A64" s="18"/>
      <c r="B64" s="94"/>
      <c r="C64" s="94"/>
      <c r="BP64" s="95">
        <v>252272467</v>
      </c>
      <c r="BQ64" t="s">
        <v>2252</v>
      </c>
    </row>
    <row r="65" spans="1:69" x14ac:dyDescent="0.25">
      <c r="A65" s="26"/>
      <c r="B65" s="96"/>
      <c r="C65" s="96"/>
      <c r="BP65" s="95">
        <v>252272492</v>
      </c>
      <c r="BQ65" t="s">
        <v>2253</v>
      </c>
    </row>
    <row r="66" spans="1:69" x14ac:dyDescent="0.25">
      <c r="A66" s="18"/>
      <c r="B66" s="94"/>
      <c r="C66" s="94"/>
      <c r="BP66" s="95">
        <v>252272517</v>
      </c>
      <c r="BQ66" t="s">
        <v>2254</v>
      </c>
    </row>
    <row r="67" spans="1:69" x14ac:dyDescent="0.25">
      <c r="A67" s="26"/>
      <c r="B67" s="96"/>
      <c r="C67" s="96"/>
      <c r="BP67" s="95">
        <v>252272542</v>
      </c>
      <c r="BQ67" t="s">
        <v>2255</v>
      </c>
    </row>
    <row r="68" spans="1:69" x14ac:dyDescent="0.25">
      <c r="A68" s="18"/>
      <c r="B68" s="94"/>
      <c r="C68" s="94"/>
      <c r="BP68" s="95">
        <v>252272575</v>
      </c>
      <c r="BQ68" t="s">
        <v>2256</v>
      </c>
    </row>
    <row r="69" spans="1:69" x14ac:dyDescent="0.25">
      <c r="A69" s="26"/>
      <c r="B69" s="96"/>
      <c r="C69" s="96"/>
      <c r="BP69" s="95">
        <v>252272608</v>
      </c>
      <c r="BQ69" t="s">
        <v>2257</v>
      </c>
    </row>
    <row r="70" spans="1:69" x14ac:dyDescent="0.25">
      <c r="A70" s="18"/>
      <c r="B70" s="94"/>
      <c r="C70" s="94"/>
      <c r="BP70" s="95">
        <v>252272641</v>
      </c>
      <c r="BQ70" t="s">
        <v>2258</v>
      </c>
    </row>
    <row r="71" spans="1:69" x14ac:dyDescent="0.25">
      <c r="A71" s="26"/>
      <c r="B71" s="96"/>
      <c r="C71" s="96"/>
      <c r="BP71" s="95">
        <v>252272659</v>
      </c>
      <c r="BQ71" t="s">
        <v>2259</v>
      </c>
    </row>
    <row r="72" spans="1:69" x14ac:dyDescent="0.25">
      <c r="A72" s="18"/>
      <c r="B72" s="94"/>
      <c r="C72" s="94"/>
      <c r="BP72" s="95">
        <v>252272702</v>
      </c>
      <c r="BQ72" t="s">
        <v>33</v>
      </c>
    </row>
    <row r="73" spans="1:69" x14ac:dyDescent="0.25">
      <c r="A73" s="26"/>
      <c r="B73" s="96"/>
      <c r="C73" s="96"/>
      <c r="BP73" s="95">
        <v>252272717</v>
      </c>
      <c r="BQ73" t="s">
        <v>78</v>
      </c>
    </row>
    <row r="74" spans="1:69" x14ac:dyDescent="0.25">
      <c r="A74" s="18"/>
      <c r="B74" s="94"/>
      <c r="C74" s="94"/>
      <c r="BP74" s="95">
        <v>252272740</v>
      </c>
      <c r="BQ74" t="s">
        <v>2260</v>
      </c>
    </row>
    <row r="75" spans="1:69" x14ac:dyDescent="0.25">
      <c r="A75" s="26"/>
      <c r="B75" s="96"/>
      <c r="C75" s="96"/>
      <c r="BP75" s="95">
        <v>252272765</v>
      </c>
      <c r="BQ75" t="s">
        <v>2261</v>
      </c>
    </row>
    <row r="76" spans="1:69" x14ac:dyDescent="0.25">
      <c r="A76" s="18"/>
      <c r="B76" s="94"/>
      <c r="C76" s="94"/>
      <c r="BP76" s="95">
        <v>252272790</v>
      </c>
      <c r="BQ76" t="s">
        <v>2262</v>
      </c>
    </row>
    <row r="77" spans="1:69" x14ac:dyDescent="0.25">
      <c r="A77" s="26"/>
      <c r="B77" s="96"/>
      <c r="C77" s="96"/>
      <c r="BP77" s="95">
        <v>252272815</v>
      </c>
      <c r="BQ77" t="s">
        <v>2263</v>
      </c>
    </row>
    <row r="78" spans="1:69" x14ac:dyDescent="0.25">
      <c r="A78" s="18"/>
      <c r="B78" s="94"/>
      <c r="C78" s="94"/>
      <c r="BP78" s="95">
        <v>252272848</v>
      </c>
      <c r="BQ78" t="s">
        <v>2264</v>
      </c>
    </row>
    <row r="79" spans="1:69" x14ac:dyDescent="0.25">
      <c r="A79" s="26"/>
      <c r="B79" s="96"/>
      <c r="C79" s="96"/>
      <c r="BP79" s="95">
        <v>252272881</v>
      </c>
      <c r="BQ79" t="s">
        <v>2265</v>
      </c>
    </row>
    <row r="80" spans="1:69" x14ac:dyDescent="0.25">
      <c r="A80" s="18"/>
      <c r="B80" s="94"/>
      <c r="C80" s="94"/>
      <c r="BP80" s="95">
        <v>252272914</v>
      </c>
      <c r="BQ80" t="s">
        <v>2266</v>
      </c>
    </row>
    <row r="81" spans="1:69" x14ac:dyDescent="0.25">
      <c r="A81" s="26"/>
      <c r="B81" s="96"/>
      <c r="C81" s="96"/>
      <c r="BP81" s="95">
        <v>252272932</v>
      </c>
      <c r="BQ81" t="s">
        <v>2267</v>
      </c>
    </row>
    <row r="82" spans="1:69" x14ac:dyDescent="0.25">
      <c r="A82" s="18"/>
      <c r="B82" s="94"/>
      <c r="C82" s="94"/>
      <c r="BP82" s="95">
        <v>252272976</v>
      </c>
      <c r="BQ82" t="s">
        <v>28</v>
      </c>
    </row>
    <row r="83" spans="1:69" x14ac:dyDescent="0.25">
      <c r="A83" s="26"/>
      <c r="B83" s="96"/>
      <c r="C83" s="96"/>
      <c r="BP83" s="95">
        <v>252272991</v>
      </c>
      <c r="BQ83" t="s">
        <v>70</v>
      </c>
    </row>
    <row r="84" spans="1:69" x14ac:dyDescent="0.25">
      <c r="A84" s="18"/>
      <c r="B84" s="94"/>
      <c r="C84" s="94"/>
      <c r="BP84" s="95">
        <v>252273014</v>
      </c>
      <c r="BQ84" t="s">
        <v>2268</v>
      </c>
    </row>
    <row r="85" spans="1:69" x14ac:dyDescent="0.25">
      <c r="A85" s="26"/>
      <c r="B85" s="96"/>
      <c r="C85" s="96"/>
      <c r="BP85" s="95">
        <v>252273039</v>
      </c>
      <c r="BQ85" t="s">
        <v>2269</v>
      </c>
    </row>
    <row r="86" spans="1:69" x14ac:dyDescent="0.25">
      <c r="A86" s="18"/>
      <c r="B86" s="94"/>
      <c r="C86" s="94"/>
      <c r="BP86" s="95">
        <v>252273064</v>
      </c>
      <c r="BQ86" t="s">
        <v>2270</v>
      </c>
    </row>
    <row r="87" spans="1:69" x14ac:dyDescent="0.25">
      <c r="A87" s="26"/>
      <c r="B87" s="96"/>
      <c r="C87" s="96"/>
      <c r="BP87" s="95">
        <v>252273089</v>
      </c>
      <c r="BQ87" t="s">
        <v>2271</v>
      </c>
    </row>
    <row r="88" spans="1:69" x14ac:dyDescent="0.25">
      <c r="A88" s="18"/>
      <c r="B88" s="94"/>
      <c r="C88" s="94"/>
      <c r="BP88" s="95">
        <v>252273122</v>
      </c>
      <c r="BQ88" t="s">
        <v>2272</v>
      </c>
    </row>
    <row r="89" spans="1:69" x14ac:dyDescent="0.25">
      <c r="A89" s="26"/>
      <c r="B89" s="96"/>
      <c r="C89" s="96"/>
      <c r="BP89" s="95">
        <v>252273155</v>
      </c>
      <c r="BQ89" t="s">
        <v>2273</v>
      </c>
    </row>
    <row r="90" spans="1:69" x14ac:dyDescent="0.25">
      <c r="A90" s="18"/>
      <c r="B90" s="94"/>
      <c r="C90" s="94"/>
      <c r="BP90" s="95">
        <v>252273205</v>
      </c>
      <c r="BQ90" t="s">
        <v>35</v>
      </c>
    </row>
    <row r="91" spans="1:69" x14ac:dyDescent="0.25">
      <c r="A91" s="26"/>
      <c r="B91" s="96"/>
      <c r="C91" s="96"/>
      <c r="BP91" s="95">
        <v>252273220</v>
      </c>
      <c r="BQ91" t="s">
        <v>37</v>
      </c>
    </row>
    <row r="92" spans="1:69" x14ac:dyDescent="0.25">
      <c r="A92" s="18"/>
      <c r="B92" s="94"/>
      <c r="C92" s="94"/>
      <c r="BP92" s="95">
        <v>252273247</v>
      </c>
      <c r="BQ92" t="s">
        <v>39</v>
      </c>
    </row>
    <row r="93" spans="1:69" x14ac:dyDescent="0.25">
      <c r="A93" s="26"/>
      <c r="B93" s="96"/>
      <c r="C93" s="96"/>
      <c r="BP93" s="95">
        <v>252273274</v>
      </c>
      <c r="BQ93" t="s">
        <v>2274</v>
      </c>
    </row>
    <row r="94" spans="1:69" x14ac:dyDescent="0.25">
      <c r="A94" s="18"/>
      <c r="B94" s="94"/>
      <c r="C94" s="94"/>
      <c r="BP94" s="95">
        <v>252273299</v>
      </c>
      <c r="BQ94" t="s">
        <v>2275</v>
      </c>
    </row>
    <row r="95" spans="1:69" x14ac:dyDescent="0.25">
      <c r="A95" s="26"/>
      <c r="B95" s="96"/>
      <c r="C95" s="96"/>
      <c r="BP95" s="95">
        <v>252273324</v>
      </c>
      <c r="BQ95" t="s">
        <v>2276</v>
      </c>
    </row>
    <row r="96" spans="1:69" x14ac:dyDescent="0.25">
      <c r="A96" s="18"/>
      <c r="B96" s="94"/>
      <c r="C96" s="94"/>
      <c r="BP96" s="95">
        <v>252273349</v>
      </c>
      <c r="BQ96" t="s">
        <v>2277</v>
      </c>
    </row>
    <row r="97" spans="1:69" x14ac:dyDescent="0.25">
      <c r="A97" s="26"/>
      <c r="B97" s="96"/>
      <c r="C97" s="96"/>
      <c r="BP97" s="95">
        <v>252273374</v>
      </c>
      <c r="BQ97" t="s">
        <v>2278</v>
      </c>
    </row>
    <row r="98" spans="1:69" x14ac:dyDescent="0.25">
      <c r="A98" s="18"/>
      <c r="B98" s="94"/>
      <c r="C98" s="94"/>
      <c r="BP98" s="95">
        <v>252273399</v>
      </c>
      <c r="BQ98" t="s">
        <v>2279</v>
      </c>
    </row>
    <row r="99" spans="1:69" x14ac:dyDescent="0.25">
      <c r="A99" s="26"/>
      <c r="B99" s="96"/>
      <c r="C99" s="96"/>
      <c r="BP99" s="95">
        <v>252273438</v>
      </c>
      <c r="BQ99" t="s">
        <v>31</v>
      </c>
    </row>
    <row r="100" spans="1:69" x14ac:dyDescent="0.25">
      <c r="A100" s="18"/>
      <c r="B100" s="94"/>
      <c r="C100" s="94"/>
      <c r="BP100" s="95">
        <v>252273453</v>
      </c>
      <c r="BQ100" t="s">
        <v>73</v>
      </c>
    </row>
    <row r="101" spans="1:69" x14ac:dyDescent="0.25">
      <c r="A101" s="26"/>
      <c r="B101" s="96"/>
      <c r="C101" s="96"/>
      <c r="BP101" s="95">
        <v>252273476</v>
      </c>
      <c r="BQ101" t="s">
        <v>2280</v>
      </c>
    </row>
    <row r="102" spans="1:69" x14ac:dyDescent="0.25">
      <c r="A102" s="18"/>
      <c r="B102" s="94"/>
      <c r="C102" s="94"/>
      <c r="BP102" s="95">
        <v>252273501</v>
      </c>
      <c r="BQ102" t="s">
        <v>2281</v>
      </c>
    </row>
    <row r="103" spans="1:69" x14ac:dyDescent="0.25">
      <c r="A103" s="26"/>
      <c r="B103" s="96"/>
      <c r="C103" s="96"/>
      <c r="BP103" s="95">
        <v>252273526</v>
      </c>
      <c r="BQ103" t="s">
        <v>2282</v>
      </c>
    </row>
    <row r="104" spans="1:69" x14ac:dyDescent="0.25">
      <c r="A104" s="18"/>
      <c r="B104" s="94"/>
      <c r="C104" s="94"/>
      <c r="BP104" s="95">
        <v>252273551</v>
      </c>
      <c r="BQ104" t="s">
        <v>2283</v>
      </c>
    </row>
    <row r="105" spans="1:69" x14ac:dyDescent="0.25">
      <c r="A105" s="26"/>
      <c r="B105" s="96"/>
      <c r="C105" s="96"/>
      <c r="BP105" s="95">
        <v>252273584</v>
      </c>
      <c r="BQ105" t="s">
        <v>2284</v>
      </c>
    </row>
    <row r="106" spans="1:69" x14ac:dyDescent="0.25">
      <c r="A106" s="18"/>
      <c r="B106" s="94"/>
      <c r="C106" s="94"/>
      <c r="BP106" s="95">
        <v>252273617</v>
      </c>
      <c r="BQ106" t="s">
        <v>2285</v>
      </c>
    </row>
    <row r="107" spans="1:69" x14ac:dyDescent="0.25">
      <c r="A107" s="26"/>
      <c r="B107" s="96"/>
      <c r="C107" s="96"/>
      <c r="BP107" s="95">
        <v>252273667</v>
      </c>
      <c r="BQ107" t="s">
        <v>45</v>
      </c>
    </row>
    <row r="108" spans="1:69" x14ac:dyDescent="0.25">
      <c r="A108" s="18"/>
      <c r="B108" s="94"/>
      <c r="C108" s="94"/>
      <c r="BP108" s="95">
        <v>252273682</v>
      </c>
      <c r="BQ108" t="s">
        <v>91</v>
      </c>
    </row>
    <row r="109" spans="1:69" x14ac:dyDescent="0.25">
      <c r="A109" s="26"/>
      <c r="B109" s="96"/>
      <c r="C109" s="96"/>
      <c r="BP109" s="95">
        <v>252273705</v>
      </c>
      <c r="BQ109" t="s">
        <v>2286</v>
      </c>
    </row>
    <row r="110" spans="1:69" x14ac:dyDescent="0.25">
      <c r="A110" s="18"/>
      <c r="B110" s="94"/>
      <c r="C110" s="94"/>
      <c r="BP110" s="95">
        <v>252273730</v>
      </c>
      <c r="BQ110" t="s">
        <v>2287</v>
      </c>
    </row>
    <row r="111" spans="1:69" x14ac:dyDescent="0.25">
      <c r="A111" s="26"/>
      <c r="B111" s="96"/>
      <c r="C111" s="96"/>
      <c r="BP111" s="95">
        <v>252273755</v>
      </c>
      <c r="BQ111" t="s">
        <v>2288</v>
      </c>
    </row>
    <row r="112" spans="1:69" x14ac:dyDescent="0.25">
      <c r="A112" s="18"/>
      <c r="B112" s="94"/>
      <c r="C112" s="94"/>
      <c r="BP112" s="95">
        <v>252273780</v>
      </c>
      <c r="BQ112" t="s">
        <v>2289</v>
      </c>
    </row>
    <row r="113" spans="1:69" x14ac:dyDescent="0.25">
      <c r="A113" s="26"/>
      <c r="B113" s="96"/>
      <c r="C113" s="96"/>
      <c r="BP113" s="95">
        <v>252273813</v>
      </c>
      <c r="BQ113" t="s">
        <v>2290</v>
      </c>
    </row>
    <row r="114" spans="1:69" x14ac:dyDescent="0.25">
      <c r="A114" s="18"/>
      <c r="B114" s="94"/>
      <c r="C114" s="94"/>
      <c r="BP114" s="95">
        <v>252273846</v>
      </c>
      <c r="BQ114" t="s">
        <v>2291</v>
      </c>
    </row>
    <row r="115" spans="1:69" x14ac:dyDescent="0.25">
      <c r="A115" s="26"/>
      <c r="B115" s="96"/>
      <c r="C115" s="96"/>
      <c r="BP115" s="95">
        <v>252273879</v>
      </c>
      <c r="BQ115" t="s">
        <v>2292</v>
      </c>
    </row>
    <row r="116" spans="1:69" x14ac:dyDescent="0.25">
      <c r="A116" s="18"/>
      <c r="B116" s="94"/>
      <c r="C116" s="94"/>
      <c r="BP116" s="95">
        <v>252273897</v>
      </c>
      <c r="BQ116" t="s">
        <v>2293</v>
      </c>
    </row>
    <row r="117" spans="1:69" x14ac:dyDescent="0.25">
      <c r="A117" s="26"/>
      <c r="B117" s="96"/>
      <c r="C117" s="96"/>
      <c r="BP117" s="95">
        <v>252273940</v>
      </c>
      <c r="BQ117" t="s">
        <v>47</v>
      </c>
    </row>
    <row r="118" spans="1:69" x14ac:dyDescent="0.25">
      <c r="A118" s="18"/>
      <c r="B118" s="94"/>
      <c r="C118" s="94"/>
      <c r="BP118" s="95">
        <v>252273955</v>
      </c>
      <c r="BQ118" t="s">
        <v>95</v>
      </c>
    </row>
    <row r="119" spans="1:69" x14ac:dyDescent="0.25">
      <c r="A119" s="26"/>
      <c r="B119" s="96"/>
      <c r="C119" s="96"/>
      <c r="BP119" s="95">
        <v>252273978</v>
      </c>
      <c r="BQ119" t="s">
        <v>2294</v>
      </c>
    </row>
    <row r="120" spans="1:69" x14ac:dyDescent="0.25">
      <c r="A120" s="18"/>
      <c r="B120" s="94"/>
      <c r="C120" s="94"/>
      <c r="BP120" s="95">
        <v>252274003</v>
      </c>
      <c r="BQ120" t="s">
        <v>2295</v>
      </c>
    </row>
    <row r="121" spans="1:69" x14ac:dyDescent="0.25">
      <c r="A121" s="26"/>
      <c r="B121" s="96"/>
      <c r="C121" s="96"/>
      <c r="BP121" s="95">
        <v>252274028</v>
      </c>
      <c r="BQ121" t="s">
        <v>2296</v>
      </c>
    </row>
    <row r="122" spans="1:69" x14ac:dyDescent="0.25">
      <c r="A122" s="18"/>
      <c r="B122" s="94"/>
      <c r="C122" s="94"/>
      <c r="BP122" s="95">
        <v>252274053</v>
      </c>
      <c r="BQ122" t="s">
        <v>2297</v>
      </c>
    </row>
    <row r="123" spans="1:69" x14ac:dyDescent="0.25">
      <c r="A123" s="26"/>
      <c r="B123" s="96"/>
      <c r="C123" s="96"/>
      <c r="BP123" s="95">
        <v>252274086</v>
      </c>
      <c r="BQ123" t="s">
        <v>2298</v>
      </c>
    </row>
    <row r="124" spans="1:69" x14ac:dyDescent="0.25">
      <c r="A124" s="18"/>
      <c r="B124" s="94"/>
      <c r="C124" s="94"/>
      <c r="BP124" s="95">
        <v>252274119</v>
      </c>
      <c r="BQ124" t="s">
        <v>2299</v>
      </c>
    </row>
    <row r="125" spans="1:69" x14ac:dyDescent="0.25">
      <c r="A125" s="26"/>
      <c r="B125" s="96"/>
      <c r="C125" s="96"/>
      <c r="BP125" s="95">
        <v>252274152</v>
      </c>
      <c r="BQ125" t="s">
        <v>2300</v>
      </c>
    </row>
    <row r="126" spans="1:69" x14ac:dyDescent="0.25">
      <c r="A126" s="18"/>
      <c r="B126" s="94"/>
      <c r="C126" s="94"/>
      <c r="BP126" s="95">
        <v>252274170</v>
      </c>
      <c r="BQ126" t="s">
        <v>2301</v>
      </c>
    </row>
    <row r="127" spans="1:69" x14ac:dyDescent="0.25">
      <c r="A127" s="26"/>
      <c r="B127" s="96"/>
      <c r="C127" s="96"/>
      <c r="BP127" s="95">
        <v>252274208</v>
      </c>
      <c r="BQ127" t="s">
        <v>49</v>
      </c>
    </row>
    <row r="128" spans="1:69" x14ac:dyDescent="0.25">
      <c r="A128" s="18"/>
      <c r="B128" s="94"/>
      <c r="C128" s="94"/>
      <c r="BP128" s="95">
        <v>252274225</v>
      </c>
      <c r="BQ128" t="s">
        <v>100</v>
      </c>
    </row>
    <row r="129" spans="1:69" x14ac:dyDescent="0.25">
      <c r="A129" s="26"/>
      <c r="B129" s="96"/>
      <c r="C129" s="96"/>
      <c r="BP129" s="95">
        <v>252274250</v>
      </c>
      <c r="BQ129" t="s">
        <v>51</v>
      </c>
    </row>
    <row r="130" spans="1:69" x14ac:dyDescent="0.25">
      <c r="A130" s="18"/>
      <c r="B130" s="94"/>
      <c r="C130" s="94"/>
      <c r="BP130" s="95">
        <v>252274267</v>
      </c>
      <c r="BQ130" t="s">
        <v>105</v>
      </c>
    </row>
    <row r="131" spans="1:69" x14ac:dyDescent="0.25">
      <c r="A131" s="26"/>
      <c r="B131" s="96"/>
      <c r="C131" s="96"/>
      <c r="BP131" s="95">
        <v>252274292</v>
      </c>
      <c r="BQ131" t="s">
        <v>53</v>
      </c>
    </row>
    <row r="132" spans="1:69" x14ac:dyDescent="0.25">
      <c r="A132" s="18"/>
      <c r="B132" s="94"/>
      <c r="C132" s="94"/>
      <c r="BP132" s="95">
        <v>252274309</v>
      </c>
      <c r="BQ132" t="s">
        <v>111</v>
      </c>
    </row>
    <row r="133" spans="1:69" x14ac:dyDescent="0.25">
      <c r="A133" s="26"/>
      <c r="B133" s="96"/>
      <c r="C133" s="96"/>
      <c r="BP133" s="95">
        <v>252274334</v>
      </c>
      <c r="BQ133" t="s">
        <v>2302</v>
      </c>
    </row>
    <row r="134" spans="1:69" x14ac:dyDescent="0.25">
      <c r="A134" s="18"/>
      <c r="B134" s="94"/>
      <c r="C134" s="94"/>
      <c r="BP134" s="95">
        <v>252274360</v>
      </c>
      <c r="BQ134" t="s">
        <v>2303</v>
      </c>
    </row>
    <row r="135" spans="1:69" x14ac:dyDescent="0.25">
      <c r="A135" s="26"/>
      <c r="B135" s="96"/>
      <c r="C135" s="96"/>
      <c r="BP135" s="95">
        <v>252274386</v>
      </c>
      <c r="BQ135" t="s">
        <v>2304</v>
      </c>
    </row>
    <row r="136" spans="1:69" x14ac:dyDescent="0.25">
      <c r="A136" s="18"/>
      <c r="B136" s="94"/>
      <c r="C136" s="94"/>
      <c r="BP136" s="95">
        <v>252274412</v>
      </c>
      <c r="BQ136" t="s">
        <v>2305</v>
      </c>
    </row>
    <row r="137" spans="1:69" x14ac:dyDescent="0.25">
      <c r="A137" s="26"/>
      <c r="B137" s="96"/>
      <c r="C137" s="96"/>
      <c r="BP137" s="95">
        <v>252274438</v>
      </c>
      <c r="BQ137" t="s">
        <v>2306</v>
      </c>
    </row>
    <row r="138" spans="1:69" x14ac:dyDescent="0.25">
      <c r="A138" s="18"/>
      <c r="B138" s="94"/>
      <c r="C138" s="94"/>
      <c r="BP138" s="95">
        <v>252274463</v>
      </c>
      <c r="BQ138" t="s">
        <v>2307</v>
      </c>
    </row>
    <row r="139" spans="1:69" x14ac:dyDescent="0.25">
      <c r="A139" s="26"/>
      <c r="B139" s="96"/>
      <c r="C139" s="96"/>
      <c r="BP139" s="95">
        <v>252274497</v>
      </c>
      <c r="BQ139" t="s">
        <v>2308</v>
      </c>
    </row>
    <row r="140" spans="1:69" x14ac:dyDescent="0.25">
      <c r="A140" s="18"/>
      <c r="B140" s="94"/>
      <c r="C140" s="94"/>
      <c r="BP140" s="95">
        <v>252274531</v>
      </c>
      <c r="BQ140" t="s">
        <v>2309</v>
      </c>
    </row>
    <row r="141" spans="1:69" x14ac:dyDescent="0.25">
      <c r="A141" s="26"/>
      <c r="B141" s="96"/>
      <c r="C141" s="96"/>
      <c r="BP141" s="95">
        <v>252274565</v>
      </c>
      <c r="BQ141" t="s">
        <v>2310</v>
      </c>
    </row>
    <row r="142" spans="1:69" x14ac:dyDescent="0.25">
      <c r="A142" s="18"/>
      <c r="B142" s="94"/>
      <c r="C142" s="94"/>
      <c r="BP142" s="95">
        <v>252274599</v>
      </c>
      <c r="BQ142" t="s">
        <v>2311</v>
      </c>
    </row>
    <row r="143" spans="1:69" x14ac:dyDescent="0.25">
      <c r="A143" s="26"/>
      <c r="B143" s="96"/>
      <c r="C143" s="96"/>
      <c r="BP143" s="95">
        <v>252274648</v>
      </c>
      <c r="BQ143" t="s">
        <v>55</v>
      </c>
    </row>
    <row r="144" spans="1:69" x14ac:dyDescent="0.25">
      <c r="A144" s="18"/>
      <c r="B144" s="94"/>
      <c r="C144" s="94"/>
      <c r="BP144" s="95">
        <v>252274666</v>
      </c>
      <c r="BQ144" t="s">
        <v>57</v>
      </c>
    </row>
    <row r="145" spans="1:69" x14ac:dyDescent="0.25">
      <c r="A145" s="26"/>
      <c r="B145" s="96"/>
      <c r="C145" s="96"/>
      <c r="BP145" s="95">
        <v>252274684</v>
      </c>
      <c r="BQ145" t="s">
        <v>117</v>
      </c>
    </row>
    <row r="146" spans="1:69" x14ac:dyDescent="0.25">
      <c r="A146" s="18"/>
      <c r="B146" s="94"/>
      <c r="C146" s="94"/>
      <c r="BP146" s="95">
        <v>252274710</v>
      </c>
      <c r="BQ146" t="s">
        <v>122</v>
      </c>
    </row>
    <row r="147" spans="1:69" x14ac:dyDescent="0.25">
      <c r="A147" s="26"/>
      <c r="B147" s="96"/>
      <c r="C147" s="96"/>
      <c r="BP147" s="95">
        <v>252274736</v>
      </c>
      <c r="BQ147" t="s">
        <v>2312</v>
      </c>
    </row>
    <row r="148" spans="1:69" x14ac:dyDescent="0.25">
      <c r="A148" s="18"/>
      <c r="B148" s="94"/>
      <c r="C148" s="94"/>
      <c r="BP148" s="95">
        <v>252274761</v>
      </c>
      <c r="BQ148" t="s">
        <v>2313</v>
      </c>
    </row>
    <row r="149" spans="1:69" x14ac:dyDescent="0.25">
      <c r="A149" s="26"/>
      <c r="B149" s="96"/>
      <c r="C149" s="96"/>
      <c r="BP149" s="95">
        <v>252274786</v>
      </c>
      <c r="BQ149" t="s">
        <v>2314</v>
      </c>
    </row>
    <row r="150" spans="1:69" x14ac:dyDescent="0.25">
      <c r="A150" s="18"/>
      <c r="B150" s="94"/>
      <c r="C150" s="94"/>
      <c r="BP150" s="95">
        <v>252274811</v>
      </c>
      <c r="BQ150" t="s">
        <v>2315</v>
      </c>
    </row>
    <row r="151" spans="1:69" x14ac:dyDescent="0.25">
      <c r="A151" s="26"/>
      <c r="B151" s="96"/>
      <c r="C151" s="96"/>
      <c r="BP151" s="95">
        <v>252274844</v>
      </c>
      <c r="BQ151" t="s">
        <v>2316</v>
      </c>
    </row>
    <row r="152" spans="1:69" x14ac:dyDescent="0.25">
      <c r="A152" s="18"/>
      <c r="B152" s="94"/>
      <c r="C152" s="94"/>
      <c r="BP152" s="95">
        <v>252274877</v>
      </c>
      <c r="BQ152" t="s">
        <v>2317</v>
      </c>
    </row>
    <row r="153" spans="1:69" x14ac:dyDescent="0.25">
      <c r="A153" s="26"/>
      <c r="B153" s="96"/>
      <c r="C153" s="96"/>
      <c r="BP153" s="95">
        <v>252274934</v>
      </c>
      <c r="BQ153" t="s">
        <v>59</v>
      </c>
    </row>
    <row r="154" spans="1:69" x14ac:dyDescent="0.25">
      <c r="A154" s="18"/>
      <c r="B154" s="94"/>
      <c r="C154" s="94"/>
      <c r="BP154" s="95">
        <v>252274952</v>
      </c>
      <c r="BQ154" t="s">
        <v>127</v>
      </c>
    </row>
    <row r="155" spans="1:69" x14ac:dyDescent="0.25">
      <c r="A155" s="26"/>
      <c r="B155" s="96"/>
      <c r="C155" s="96"/>
      <c r="BP155" s="95">
        <v>252274978</v>
      </c>
      <c r="BQ155" t="s">
        <v>2318</v>
      </c>
    </row>
    <row r="156" spans="1:69" x14ac:dyDescent="0.25">
      <c r="A156" s="18"/>
      <c r="B156" s="94"/>
      <c r="C156" s="94"/>
      <c r="BP156" s="95">
        <v>252275003</v>
      </c>
      <c r="BQ156" t="s">
        <v>2319</v>
      </c>
    </row>
    <row r="157" spans="1:69" x14ac:dyDescent="0.25">
      <c r="A157" s="26"/>
      <c r="B157" s="96"/>
      <c r="C157" s="96"/>
      <c r="BP157" s="95">
        <v>252275028</v>
      </c>
      <c r="BQ157" t="s">
        <v>2320</v>
      </c>
    </row>
    <row r="158" spans="1:69" x14ac:dyDescent="0.25">
      <c r="A158" s="18"/>
      <c r="B158" s="94"/>
      <c r="C158" s="94"/>
      <c r="BP158" s="95">
        <v>252275053</v>
      </c>
      <c r="BQ158" t="s">
        <v>2321</v>
      </c>
    </row>
    <row r="159" spans="1:69" x14ac:dyDescent="0.25">
      <c r="A159" s="26"/>
      <c r="B159" s="96"/>
      <c r="C159" s="96"/>
      <c r="BP159" s="95">
        <v>252275086</v>
      </c>
      <c r="BQ159" t="s">
        <v>2322</v>
      </c>
    </row>
    <row r="160" spans="1:69" x14ac:dyDescent="0.25">
      <c r="A160" s="18"/>
      <c r="B160" s="94"/>
      <c r="C160" s="94"/>
      <c r="BP160" s="95">
        <v>252275119</v>
      </c>
      <c r="BQ160" t="s">
        <v>2323</v>
      </c>
    </row>
    <row r="161" spans="1:69" x14ac:dyDescent="0.25">
      <c r="A161" s="26"/>
      <c r="B161" s="96"/>
      <c r="C161" s="96"/>
      <c r="BP161" s="95">
        <v>252275152</v>
      </c>
      <c r="BQ161" t="s">
        <v>2324</v>
      </c>
    </row>
    <row r="162" spans="1:69" x14ac:dyDescent="0.25">
      <c r="A162" s="18"/>
      <c r="B162" s="94"/>
      <c r="C162" s="94"/>
      <c r="BP162" s="95">
        <v>252275173</v>
      </c>
      <c r="BQ162" t="s">
        <v>2325</v>
      </c>
    </row>
    <row r="163" spans="1:69" x14ac:dyDescent="0.25">
      <c r="A163" s="26"/>
      <c r="B163" s="96"/>
      <c r="C163" s="96"/>
      <c r="BP163" s="95">
        <v>252275220</v>
      </c>
      <c r="BQ163" t="s">
        <v>61</v>
      </c>
    </row>
    <row r="164" spans="1:69" x14ac:dyDescent="0.25">
      <c r="A164" s="18"/>
      <c r="B164" s="94"/>
      <c r="C164" s="94"/>
      <c r="BP164" s="95">
        <v>252275238</v>
      </c>
      <c r="BQ164" t="s">
        <v>132</v>
      </c>
    </row>
    <row r="165" spans="1:69" x14ac:dyDescent="0.25">
      <c r="A165" s="26"/>
      <c r="B165" s="96"/>
      <c r="C165" s="96"/>
      <c r="BP165" s="95">
        <v>252275283</v>
      </c>
      <c r="BQ165" t="s">
        <v>63</v>
      </c>
    </row>
    <row r="166" spans="1:69" x14ac:dyDescent="0.25">
      <c r="A166" s="18"/>
      <c r="B166" s="94"/>
      <c r="C166" s="94"/>
      <c r="BP166" s="95">
        <v>252275301</v>
      </c>
      <c r="BQ166" t="s">
        <v>65</v>
      </c>
    </row>
    <row r="167" spans="1:69" x14ac:dyDescent="0.25">
      <c r="A167" s="26"/>
      <c r="B167" s="96"/>
      <c r="C167" s="96"/>
      <c r="BP167" s="95">
        <v>252275319</v>
      </c>
      <c r="BQ167" t="s">
        <v>139</v>
      </c>
    </row>
    <row r="168" spans="1:69" x14ac:dyDescent="0.25">
      <c r="A168" s="18"/>
      <c r="B168" s="94"/>
      <c r="C168" s="94"/>
      <c r="BP168" s="95">
        <v>252275345</v>
      </c>
      <c r="BQ168" t="s">
        <v>144</v>
      </c>
    </row>
    <row r="169" spans="1:69" x14ac:dyDescent="0.25">
      <c r="A169" s="26"/>
      <c r="B169" s="96"/>
      <c r="C169" s="96"/>
      <c r="BP169" s="95">
        <v>252275371</v>
      </c>
      <c r="BQ169" t="s">
        <v>2326</v>
      </c>
    </row>
    <row r="170" spans="1:69" x14ac:dyDescent="0.25">
      <c r="A170" s="18"/>
      <c r="B170" s="94"/>
      <c r="C170" s="94"/>
      <c r="BP170" s="95">
        <v>252275398</v>
      </c>
      <c r="BQ170" t="s">
        <v>2327</v>
      </c>
    </row>
    <row r="171" spans="1:69" x14ac:dyDescent="0.25">
      <c r="A171" s="26"/>
      <c r="B171" s="96"/>
      <c r="C171" s="96"/>
      <c r="BP171" s="95">
        <v>252275423</v>
      </c>
      <c r="BQ171" t="s">
        <v>2328</v>
      </c>
    </row>
    <row r="172" spans="1:69" x14ac:dyDescent="0.25">
      <c r="A172" s="18"/>
      <c r="B172" s="94"/>
      <c r="C172" s="94"/>
      <c r="BP172" s="95">
        <v>252275448</v>
      </c>
      <c r="BQ172" t="s">
        <v>2329</v>
      </c>
    </row>
    <row r="173" spans="1:69" x14ac:dyDescent="0.25">
      <c r="A173" s="26"/>
      <c r="B173" s="96"/>
      <c r="C173" s="96"/>
      <c r="BP173" s="95">
        <v>252275473</v>
      </c>
      <c r="BQ173" t="s">
        <v>2330</v>
      </c>
    </row>
    <row r="174" spans="1:69" x14ac:dyDescent="0.25">
      <c r="A174" s="18"/>
      <c r="B174" s="94"/>
      <c r="C174" s="94"/>
      <c r="BP174" s="95">
        <v>252275498</v>
      </c>
      <c r="BQ174" t="s">
        <v>2331</v>
      </c>
    </row>
    <row r="175" spans="1:69" x14ac:dyDescent="0.25">
      <c r="A175" s="26"/>
      <c r="B175" s="96"/>
      <c r="C175" s="96"/>
      <c r="BP175" s="95">
        <v>252275531</v>
      </c>
      <c r="BQ175" t="s">
        <v>2332</v>
      </c>
    </row>
    <row r="176" spans="1:69" x14ac:dyDescent="0.25">
      <c r="A176" s="18"/>
      <c r="B176" s="94"/>
      <c r="C176" s="94"/>
      <c r="BP176" s="95">
        <v>252275564</v>
      </c>
      <c r="BQ176" t="s">
        <v>2333</v>
      </c>
    </row>
    <row r="177" spans="1:69" x14ac:dyDescent="0.25">
      <c r="A177" s="26"/>
      <c r="B177" s="96"/>
      <c r="C177" s="96"/>
      <c r="BP177" s="95">
        <v>252275608</v>
      </c>
      <c r="BQ177" t="s">
        <v>147</v>
      </c>
    </row>
    <row r="178" spans="1:69" x14ac:dyDescent="0.25">
      <c r="A178" s="18"/>
      <c r="B178" s="94"/>
      <c r="C178" s="94"/>
      <c r="BP178" s="95">
        <v>252275626</v>
      </c>
      <c r="BQ178" t="s">
        <v>152</v>
      </c>
    </row>
    <row r="179" spans="1:69" x14ac:dyDescent="0.25">
      <c r="A179" s="26"/>
      <c r="B179" s="96"/>
      <c r="C179" s="96"/>
      <c r="BP179" s="95">
        <v>252275652</v>
      </c>
      <c r="BQ179" t="s">
        <v>156</v>
      </c>
    </row>
    <row r="180" spans="1:69" x14ac:dyDescent="0.25">
      <c r="A180" s="18"/>
      <c r="B180" s="94"/>
      <c r="C180" s="94"/>
      <c r="BP180" s="95">
        <v>252275670</v>
      </c>
      <c r="BQ180" t="s">
        <v>160</v>
      </c>
    </row>
    <row r="181" spans="1:69" x14ac:dyDescent="0.25">
      <c r="A181" s="26"/>
      <c r="B181" s="96"/>
      <c r="C181" s="96"/>
      <c r="BP181" s="95">
        <v>252275710</v>
      </c>
      <c r="BQ181" t="s">
        <v>165</v>
      </c>
    </row>
    <row r="182" spans="1:69" x14ac:dyDescent="0.25">
      <c r="A182" s="18"/>
      <c r="B182" s="94"/>
      <c r="C182" s="94"/>
      <c r="BP182" s="95">
        <v>252275728</v>
      </c>
      <c r="BQ182" t="s">
        <v>169</v>
      </c>
    </row>
    <row r="183" spans="1:69" x14ac:dyDescent="0.25">
      <c r="A183" s="26"/>
      <c r="B183" s="96"/>
      <c r="C183" s="96"/>
      <c r="BP183" s="95">
        <v>252275754</v>
      </c>
      <c r="BQ183" t="s">
        <v>174</v>
      </c>
    </row>
    <row r="184" spans="1:69" x14ac:dyDescent="0.25">
      <c r="A184" s="18"/>
      <c r="B184" s="94"/>
      <c r="C184" s="94"/>
      <c r="BP184" s="95">
        <v>252275772</v>
      </c>
      <c r="BQ184" t="s">
        <v>178</v>
      </c>
    </row>
    <row r="185" spans="1:69" x14ac:dyDescent="0.25">
      <c r="A185" s="26"/>
      <c r="B185" s="96"/>
      <c r="C185" s="96"/>
      <c r="BP185" s="95">
        <v>252275798</v>
      </c>
      <c r="BQ185" t="s">
        <v>2334</v>
      </c>
    </row>
    <row r="186" spans="1:69" x14ac:dyDescent="0.25">
      <c r="A186" s="18"/>
      <c r="B186" s="94"/>
      <c r="C186" s="94"/>
      <c r="BP186" s="95">
        <v>252275823</v>
      </c>
      <c r="BQ186" t="s">
        <v>2335</v>
      </c>
    </row>
    <row r="187" spans="1:69" x14ac:dyDescent="0.25">
      <c r="A187" s="26"/>
      <c r="B187" s="96"/>
      <c r="C187" s="96"/>
      <c r="BP187" s="95">
        <v>252275848</v>
      </c>
      <c r="BQ187" t="s">
        <v>2336</v>
      </c>
    </row>
    <row r="188" spans="1:69" x14ac:dyDescent="0.25">
      <c r="A188" s="18"/>
      <c r="B188" s="94"/>
      <c r="C188" s="94"/>
      <c r="BP188" s="95">
        <v>252275873</v>
      </c>
      <c r="BQ188" t="s">
        <v>2337</v>
      </c>
    </row>
    <row r="189" spans="1:69" x14ac:dyDescent="0.25">
      <c r="A189" s="26"/>
      <c r="B189" s="96"/>
      <c r="C189" s="96"/>
      <c r="BP189" s="95">
        <v>252275906</v>
      </c>
      <c r="BQ189" t="s">
        <v>2338</v>
      </c>
    </row>
    <row r="190" spans="1:69" x14ac:dyDescent="0.25">
      <c r="A190" s="18"/>
      <c r="B190" s="94"/>
      <c r="C190" s="94"/>
      <c r="BP190" s="95">
        <v>252275939</v>
      </c>
      <c r="BQ190" t="s">
        <v>2339</v>
      </c>
    </row>
    <row r="191" spans="1:69" x14ac:dyDescent="0.25">
      <c r="A191" s="26"/>
      <c r="B191" s="96"/>
      <c r="C191" s="96"/>
      <c r="BP191" s="95">
        <v>252275972</v>
      </c>
      <c r="BQ191" t="s">
        <v>2340</v>
      </c>
    </row>
    <row r="192" spans="1:69" x14ac:dyDescent="0.25">
      <c r="A192" s="18"/>
      <c r="B192" s="94"/>
      <c r="C192" s="94"/>
      <c r="BP192" s="95">
        <v>252275993</v>
      </c>
      <c r="BQ192" t="s">
        <v>2341</v>
      </c>
    </row>
    <row r="193" spans="1:69" x14ac:dyDescent="0.25">
      <c r="A193" s="26"/>
      <c r="B193" s="96"/>
      <c r="C193" s="96"/>
      <c r="BP193" s="95">
        <v>252276022</v>
      </c>
      <c r="BQ193" t="s">
        <v>2342</v>
      </c>
    </row>
    <row r="194" spans="1:69" x14ac:dyDescent="0.25">
      <c r="A194" s="18"/>
      <c r="B194" s="94"/>
      <c r="C194" s="94"/>
      <c r="BP194" s="95">
        <v>252276043</v>
      </c>
      <c r="BQ194" t="s">
        <v>2343</v>
      </c>
    </row>
    <row r="195" spans="1:69" x14ac:dyDescent="0.25">
      <c r="A195" s="26"/>
      <c r="B195" s="96"/>
      <c r="C195" s="96"/>
      <c r="BP195" s="95">
        <v>252276092</v>
      </c>
      <c r="BQ195" t="s">
        <v>181</v>
      </c>
    </row>
    <row r="196" spans="1:69" x14ac:dyDescent="0.25">
      <c r="A196" s="18"/>
      <c r="B196" s="94"/>
      <c r="C196" s="94"/>
      <c r="BP196" s="95">
        <v>252276110</v>
      </c>
      <c r="BQ196" t="s">
        <v>184</v>
      </c>
    </row>
    <row r="197" spans="1:69" x14ac:dyDescent="0.25">
      <c r="A197" s="26"/>
      <c r="B197" s="96"/>
      <c r="C197" s="96"/>
      <c r="BP197" s="95">
        <v>252276136</v>
      </c>
      <c r="BQ197" t="s">
        <v>188</v>
      </c>
    </row>
    <row r="198" spans="1:69" x14ac:dyDescent="0.25">
      <c r="A198" s="18"/>
      <c r="B198" s="94"/>
      <c r="C198" s="94"/>
      <c r="BP198" s="95">
        <v>252276154</v>
      </c>
      <c r="BQ198" t="s">
        <v>191</v>
      </c>
    </row>
    <row r="199" spans="1:69" x14ac:dyDescent="0.25">
      <c r="A199" s="26"/>
      <c r="B199" s="96"/>
      <c r="C199" s="96"/>
      <c r="BP199" s="95">
        <v>252276180</v>
      </c>
      <c r="BQ199" t="s">
        <v>2344</v>
      </c>
    </row>
    <row r="200" spans="1:69" x14ac:dyDescent="0.25">
      <c r="A200" s="18"/>
      <c r="B200" s="94"/>
      <c r="C200" s="94"/>
      <c r="BP200" s="95">
        <v>252276205</v>
      </c>
      <c r="BQ200" t="s">
        <v>2345</v>
      </c>
    </row>
    <row r="201" spans="1:69" x14ac:dyDescent="0.25">
      <c r="A201" s="26"/>
      <c r="B201" s="96"/>
      <c r="C201" s="96"/>
      <c r="BP201" s="95">
        <v>252276230</v>
      </c>
      <c r="BQ201" t="s">
        <v>2346</v>
      </c>
    </row>
    <row r="202" spans="1:69" x14ac:dyDescent="0.25">
      <c r="A202" s="18"/>
      <c r="B202" s="94"/>
      <c r="C202" s="94"/>
      <c r="BP202" s="95">
        <v>252276255</v>
      </c>
      <c r="BQ202" t="s">
        <v>2347</v>
      </c>
    </row>
    <row r="203" spans="1:69" x14ac:dyDescent="0.25">
      <c r="A203" s="26"/>
      <c r="B203" s="96"/>
      <c r="C203" s="96"/>
      <c r="BP203" s="95">
        <v>252276280</v>
      </c>
      <c r="BQ203" t="s">
        <v>2348</v>
      </c>
    </row>
    <row r="204" spans="1:69" x14ac:dyDescent="0.25">
      <c r="A204" s="18"/>
      <c r="B204" s="94"/>
      <c r="C204" s="94"/>
      <c r="BP204" s="95">
        <v>252276313</v>
      </c>
      <c r="BQ204" t="s">
        <v>2349</v>
      </c>
    </row>
    <row r="205" spans="1:69" x14ac:dyDescent="0.25">
      <c r="A205" s="26"/>
      <c r="B205" s="96"/>
      <c r="C205" s="96"/>
      <c r="BP205" s="95">
        <v>252276346</v>
      </c>
      <c r="BQ205" t="s">
        <v>2350</v>
      </c>
    </row>
    <row r="206" spans="1:69" x14ac:dyDescent="0.25">
      <c r="A206" s="18"/>
      <c r="B206" s="94"/>
      <c r="C206" s="94"/>
      <c r="BP206" s="95">
        <v>252276379</v>
      </c>
      <c r="BQ206" t="s">
        <v>2351</v>
      </c>
    </row>
    <row r="207" spans="1:69" x14ac:dyDescent="0.25">
      <c r="A207" s="26"/>
      <c r="B207" s="96"/>
      <c r="C207" s="96"/>
      <c r="BP207" s="95">
        <v>252276429</v>
      </c>
      <c r="BQ207" t="s">
        <v>195</v>
      </c>
    </row>
    <row r="208" spans="1:69" x14ac:dyDescent="0.25">
      <c r="A208" s="18"/>
      <c r="B208" s="94"/>
      <c r="C208" s="94"/>
      <c r="BP208" s="95">
        <v>252276447</v>
      </c>
      <c r="BQ208" t="s">
        <v>2352</v>
      </c>
    </row>
    <row r="209" spans="1:69" x14ac:dyDescent="0.25">
      <c r="A209" s="26"/>
      <c r="B209" s="96"/>
      <c r="C209" s="96"/>
      <c r="BP209" s="95">
        <v>252276474</v>
      </c>
      <c r="BQ209" t="s">
        <v>200</v>
      </c>
    </row>
    <row r="210" spans="1:69" x14ac:dyDescent="0.25">
      <c r="A210" s="18"/>
      <c r="B210" s="94"/>
      <c r="C210" s="94"/>
      <c r="BP210" s="95">
        <v>252276500</v>
      </c>
      <c r="BQ210" t="s">
        <v>2234</v>
      </c>
    </row>
    <row r="211" spans="1:69" x14ac:dyDescent="0.25">
      <c r="A211" s="26"/>
      <c r="B211" s="96"/>
      <c r="C211" s="96"/>
      <c r="BP211" s="95">
        <v>252276535</v>
      </c>
      <c r="BQ211" t="s">
        <v>203</v>
      </c>
    </row>
    <row r="212" spans="1:69" x14ac:dyDescent="0.25">
      <c r="A212" s="18"/>
      <c r="B212" s="94"/>
      <c r="C212" s="94"/>
      <c r="BP212" s="95">
        <v>252276553</v>
      </c>
      <c r="BQ212" t="s">
        <v>2353</v>
      </c>
    </row>
    <row r="213" spans="1:69" x14ac:dyDescent="0.25">
      <c r="A213" s="26"/>
      <c r="B213" s="96"/>
      <c r="C213" s="96"/>
      <c r="BP213" s="95">
        <v>252276580</v>
      </c>
      <c r="BQ213" t="s">
        <v>206</v>
      </c>
    </row>
    <row r="214" spans="1:69" x14ac:dyDescent="0.25">
      <c r="A214" s="18"/>
      <c r="B214" s="94"/>
      <c r="C214" s="94"/>
      <c r="BP214" s="95">
        <v>252276606</v>
      </c>
      <c r="BQ214" t="s">
        <v>2235</v>
      </c>
    </row>
    <row r="215" spans="1:69" x14ac:dyDescent="0.25">
      <c r="A215" s="26"/>
      <c r="B215" s="96"/>
      <c r="C215" s="96"/>
      <c r="BP215" s="95">
        <v>253652906</v>
      </c>
      <c r="BQ215" t="s">
        <v>2350</v>
      </c>
    </row>
    <row r="216" spans="1:69" x14ac:dyDescent="0.25">
      <c r="A216" s="18"/>
      <c r="B216" s="94"/>
      <c r="C216" s="94"/>
      <c r="BP216" s="95">
        <v>253652939</v>
      </c>
      <c r="BQ216" t="s">
        <v>2351</v>
      </c>
    </row>
    <row r="217" spans="1:69" x14ac:dyDescent="0.25">
      <c r="A217" s="26"/>
      <c r="B217" s="96"/>
      <c r="C217" s="96"/>
      <c r="BP217" s="95">
        <v>253652989</v>
      </c>
      <c r="BQ217" t="s">
        <v>195</v>
      </c>
    </row>
    <row r="218" spans="1:69" x14ac:dyDescent="0.25">
      <c r="A218" s="18"/>
      <c r="B218" s="94"/>
      <c r="C218" s="94"/>
      <c r="BP218" s="95">
        <v>253653007</v>
      </c>
      <c r="BQ218" t="s">
        <v>2352</v>
      </c>
    </row>
    <row r="219" spans="1:69" x14ac:dyDescent="0.25">
      <c r="A219" s="26"/>
      <c r="B219" s="96"/>
      <c r="C219" s="96"/>
      <c r="BP219" s="95">
        <v>253653034</v>
      </c>
      <c r="BQ219" t="s">
        <v>200</v>
      </c>
    </row>
    <row r="220" spans="1:69" x14ac:dyDescent="0.25">
      <c r="A220" s="18"/>
      <c r="B220" s="94"/>
      <c r="C220" s="94"/>
      <c r="BP220" s="95">
        <v>253653060</v>
      </c>
      <c r="BQ220" t="s">
        <v>2234</v>
      </c>
    </row>
    <row r="221" spans="1:69" x14ac:dyDescent="0.25">
      <c r="A221" s="26"/>
      <c r="B221" s="96"/>
      <c r="C221" s="96"/>
      <c r="BP221" s="95">
        <v>253653095</v>
      </c>
      <c r="BQ221" t="s">
        <v>203</v>
      </c>
    </row>
    <row r="222" spans="1:69" x14ac:dyDescent="0.25">
      <c r="A222" s="18"/>
      <c r="B222" s="94"/>
      <c r="C222" s="94"/>
      <c r="BP222" s="95">
        <v>253653113</v>
      </c>
      <c r="BQ222" t="s">
        <v>2353</v>
      </c>
    </row>
    <row r="223" spans="1:69" x14ac:dyDescent="0.25">
      <c r="A223" s="26"/>
      <c r="B223" s="96"/>
      <c r="C223" s="96"/>
      <c r="BP223" s="95">
        <v>253653140</v>
      </c>
      <c r="BQ223" t="s">
        <v>206</v>
      </c>
    </row>
    <row r="224" spans="1:69" x14ac:dyDescent="0.25">
      <c r="A224" s="18"/>
      <c r="B224" s="94"/>
      <c r="C224" s="94"/>
      <c r="BP224" s="95">
        <v>253653166</v>
      </c>
      <c r="BQ224" t="s">
        <v>2235</v>
      </c>
    </row>
    <row r="225" spans="1:69" x14ac:dyDescent="0.25">
      <c r="A225" s="26"/>
      <c r="B225" s="96"/>
      <c r="C225" s="96"/>
      <c r="BP225" s="95">
        <v>263590352</v>
      </c>
      <c r="BQ225" t="s">
        <v>2308</v>
      </c>
    </row>
    <row r="226" spans="1:69" x14ac:dyDescent="0.25">
      <c r="A226" s="18"/>
      <c r="B226" s="94"/>
      <c r="C226" s="94"/>
      <c r="BP226" s="95">
        <v>263590416</v>
      </c>
      <c r="BQ226" t="s">
        <v>2307</v>
      </c>
    </row>
    <row r="227" spans="1:69" x14ac:dyDescent="0.25">
      <c r="A227" s="26"/>
      <c r="B227" s="96"/>
      <c r="C227" s="96"/>
      <c r="BP227" s="95">
        <v>263590608</v>
      </c>
      <c r="BQ227" t="s">
        <v>2309</v>
      </c>
    </row>
    <row r="228" spans="1:69" x14ac:dyDescent="0.25">
      <c r="A228" s="18"/>
      <c r="B228" s="94"/>
      <c r="C228" s="94"/>
      <c r="BP228" s="95">
        <v>263590672</v>
      </c>
      <c r="BQ228" t="s">
        <v>2310</v>
      </c>
    </row>
    <row r="229" spans="1:69" x14ac:dyDescent="0.25">
      <c r="A229" s="26"/>
      <c r="B229" s="96"/>
      <c r="C229" s="96"/>
      <c r="BP229" s="95">
        <v>265076848</v>
      </c>
      <c r="BQ229" t="s">
        <v>2263</v>
      </c>
    </row>
    <row r="230" spans="1:69" x14ac:dyDescent="0.25">
      <c r="A230" s="18"/>
      <c r="B230" s="94"/>
      <c r="C230" s="94"/>
      <c r="BP230" s="95">
        <v>265076912</v>
      </c>
      <c r="BQ230" t="s">
        <v>2264</v>
      </c>
    </row>
    <row r="231" spans="1:69" x14ac:dyDescent="0.25">
      <c r="A231" s="26"/>
      <c r="B231" s="96"/>
      <c r="C231" s="96"/>
      <c r="BP231" s="95">
        <v>265076976</v>
      </c>
      <c r="BQ231" t="s">
        <v>2265</v>
      </c>
    </row>
    <row r="232" spans="1:69" x14ac:dyDescent="0.25">
      <c r="A232" s="18"/>
      <c r="B232" s="94"/>
      <c r="C232" s="94"/>
      <c r="BP232" s="95">
        <v>265077040</v>
      </c>
      <c r="BQ232" t="s">
        <v>2266</v>
      </c>
    </row>
    <row r="233" spans="1:69" x14ac:dyDescent="0.25">
      <c r="A233" s="26"/>
      <c r="B233" s="96"/>
      <c r="C233" s="96"/>
      <c r="BP233" s="95">
        <v>265077104</v>
      </c>
      <c r="BQ233" t="s">
        <v>2267</v>
      </c>
    </row>
    <row r="234" spans="1:69" x14ac:dyDescent="0.25">
      <c r="A234" s="18"/>
      <c r="B234" s="94"/>
      <c r="C234" s="94"/>
      <c r="BP234" s="95">
        <v>265077232</v>
      </c>
      <c r="BQ234" t="s">
        <v>28</v>
      </c>
    </row>
    <row r="235" spans="1:69" x14ac:dyDescent="0.25">
      <c r="A235" s="26"/>
      <c r="B235" s="96"/>
      <c r="C235" s="96"/>
      <c r="BP235" s="95">
        <v>265077296</v>
      </c>
      <c r="BQ235" t="s">
        <v>70</v>
      </c>
    </row>
    <row r="236" spans="1:69" x14ac:dyDescent="0.25">
      <c r="A236" s="18"/>
      <c r="B236" s="94"/>
      <c r="C236" s="94"/>
      <c r="BP236" s="95">
        <v>265077360</v>
      </c>
      <c r="BQ236" t="s">
        <v>2268</v>
      </c>
    </row>
    <row r="237" spans="1:69" x14ac:dyDescent="0.25">
      <c r="A237" s="26"/>
      <c r="B237" s="96"/>
      <c r="C237" s="96"/>
      <c r="BP237" s="95">
        <v>265077424</v>
      </c>
      <c r="BQ237" t="s">
        <v>2269</v>
      </c>
    </row>
    <row r="238" spans="1:69" x14ac:dyDescent="0.25">
      <c r="A238" s="18"/>
      <c r="B238" s="94"/>
      <c r="C238" s="94"/>
      <c r="BP238" s="95">
        <v>265077488</v>
      </c>
      <c r="BQ238" t="s">
        <v>2270</v>
      </c>
    </row>
    <row r="239" spans="1:69" x14ac:dyDescent="0.25">
      <c r="A239" s="26"/>
      <c r="B239" s="96"/>
      <c r="C239" s="96"/>
      <c r="BP239" s="95">
        <v>265077552</v>
      </c>
      <c r="BQ239" t="s">
        <v>2271</v>
      </c>
    </row>
    <row r="240" spans="1:69" x14ac:dyDescent="0.25">
      <c r="A240" s="18"/>
      <c r="B240" s="94"/>
      <c r="C240" s="94"/>
      <c r="BP240" s="95">
        <v>265077616</v>
      </c>
      <c r="BQ240" t="s">
        <v>2272</v>
      </c>
    </row>
    <row r="241" spans="1:69" x14ac:dyDescent="0.25">
      <c r="A241" s="26"/>
      <c r="B241" s="96"/>
      <c r="C241" s="96"/>
      <c r="BP241" s="95">
        <v>265077680</v>
      </c>
      <c r="BQ241" t="s">
        <v>2273</v>
      </c>
    </row>
    <row r="242" spans="1:69" x14ac:dyDescent="0.25">
      <c r="A242" s="18"/>
      <c r="B242" s="94"/>
      <c r="C242" s="94"/>
      <c r="BP242" s="95">
        <v>265077808</v>
      </c>
      <c r="BQ242" t="s">
        <v>35</v>
      </c>
    </row>
    <row r="243" spans="1:69" x14ac:dyDescent="0.25">
      <c r="A243" s="26"/>
      <c r="B243" s="96"/>
      <c r="C243" s="96"/>
      <c r="BP243" s="95">
        <v>265077872</v>
      </c>
      <c r="BQ243" t="s">
        <v>37</v>
      </c>
    </row>
    <row r="244" spans="1:69" x14ac:dyDescent="0.25">
      <c r="A244" s="18"/>
      <c r="B244" s="94"/>
      <c r="C244" s="94"/>
      <c r="BP244" s="95">
        <v>265077936</v>
      </c>
      <c r="BQ244" t="s">
        <v>39</v>
      </c>
    </row>
    <row r="245" spans="1:69" x14ac:dyDescent="0.25">
      <c r="A245" s="26"/>
      <c r="B245" s="96"/>
      <c r="C245" s="96"/>
      <c r="BP245" s="95">
        <v>265078000</v>
      </c>
      <c r="BQ245" t="s">
        <v>2274</v>
      </c>
    </row>
    <row r="246" spans="1:69" x14ac:dyDescent="0.25">
      <c r="A246" s="18"/>
      <c r="B246" s="94"/>
      <c r="C246" s="94"/>
      <c r="BP246" s="95">
        <v>265078064</v>
      </c>
      <c r="BQ246" t="s">
        <v>2275</v>
      </c>
    </row>
    <row r="247" spans="1:69" x14ac:dyDescent="0.25">
      <c r="A247" s="26"/>
      <c r="B247" s="96"/>
      <c r="C247" s="96"/>
      <c r="BP247" s="95">
        <v>265078128</v>
      </c>
      <c r="BQ247" t="s">
        <v>2276</v>
      </c>
    </row>
    <row r="248" spans="1:69" x14ac:dyDescent="0.25">
      <c r="A248" s="18"/>
      <c r="B248" s="94"/>
      <c r="C248" s="94"/>
      <c r="BP248" s="95">
        <v>265078192</v>
      </c>
      <c r="BQ248" t="s">
        <v>2277</v>
      </c>
    </row>
    <row r="249" spans="1:69" x14ac:dyDescent="0.25">
      <c r="A249" s="26"/>
      <c r="B249" s="96"/>
      <c r="C249" s="96"/>
      <c r="BP249" s="95">
        <v>265078256</v>
      </c>
      <c r="BQ249" t="s">
        <v>2278</v>
      </c>
    </row>
    <row r="250" spans="1:69" x14ac:dyDescent="0.25">
      <c r="A250" s="18"/>
      <c r="B250" s="94"/>
      <c r="C250" s="94"/>
      <c r="BP250" s="95">
        <v>265078320</v>
      </c>
      <c r="BQ250" t="s">
        <v>2279</v>
      </c>
    </row>
    <row r="251" spans="1:69" x14ac:dyDescent="0.25">
      <c r="A251" s="26"/>
      <c r="B251" s="96"/>
      <c r="C251" s="96"/>
      <c r="BP251" s="95">
        <v>265078448</v>
      </c>
      <c r="BQ251" t="s">
        <v>47</v>
      </c>
    </row>
    <row r="252" spans="1:69" x14ac:dyDescent="0.25">
      <c r="A252" s="18"/>
      <c r="B252" s="94"/>
      <c r="C252" s="94"/>
      <c r="BP252" s="95">
        <v>265078512</v>
      </c>
      <c r="BQ252" t="s">
        <v>95</v>
      </c>
    </row>
    <row r="253" spans="1:69" x14ac:dyDescent="0.25">
      <c r="A253" s="26"/>
      <c r="B253" s="96"/>
      <c r="C253" s="96"/>
      <c r="BP253" s="95">
        <v>265078576</v>
      </c>
      <c r="BQ253" t="s">
        <v>2294</v>
      </c>
    </row>
    <row r="254" spans="1:69" x14ac:dyDescent="0.25">
      <c r="A254" s="18"/>
      <c r="B254" s="94"/>
      <c r="C254" s="94"/>
      <c r="BP254" s="95">
        <v>265078640</v>
      </c>
      <c r="BQ254" t="s">
        <v>2295</v>
      </c>
    </row>
    <row r="255" spans="1:69" x14ac:dyDescent="0.25">
      <c r="A255" s="26"/>
      <c r="B255" s="96"/>
      <c r="C255" s="96"/>
      <c r="BP255" s="95">
        <v>265078704</v>
      </c>
      <c r="BQ255" t="s">
        <v>2296</v>
      </c>
    </row>
    <row r="256" spans="1:69" x14ac:dyDescent="0.25">
      <c r="A256" s="18"/>
      <c r="B256" s="94"/>
      <c r="C256" s="94"/>
      <c r="BP256" s="95">
        <v>265078768</v>
      </c>
      <c r="BQ256" t="s">
        <v>2297</v>
      </c>
    </row>
    <row r="257" spans="1:69" x14ac:dyDescent="0.25">
      <c r="A257" s="26"/>
      <c r="B257" s="96"/>
      <c r="C257" s="96"/>
      <c r="BP257" s="95">
        <v>265078832</v>
      </c>
      <c r="BQ257" t="s">
        <v>2298</v>
      </c>
    </row>
    <row r="258" spans="1:69" x14ac:dyDescent="0.25">
      <c r="A258" s="18"/>
      <c r="B258" s="94"/>
      <c r="C258" s="94"/>
      <c r="BP258" s="95">
        <v>265078896</v>
      </c>
      <c r="BQ258" t="s">
        <v>2299</v>
      </c>
    </row>
    <row r="259" spans="1:69" x14ac:dyDescent="0.25">
      <c r="A259" s="26"/>
      <c r="B259" s="96"/>
      <c r="C259" s="96"/>
      <c r="BP259" s="95">
        <v>265078960</v>
      </c>
      <c r="BQ259" t="s">
        <v>2300</v>
      </c>
    </row>
    <row r="260" spans="1:69" x14ac:dyDescent="0.25">
      <c r="A260" s="18"/>
      <c r="B260" s="94"/>
      <c r="C260" s="94"/>
      <c r="BP260" s="95">
        <v>265079024</v>
      </c>
      <c r="BQ260" t="s">
        <v>2301</v>
      </c>
    </row>
    <row r="261" spans="1:69" x14ac:dyDescent="0.25">
      <c r="A261" s="26"/>
      <c r="B261" s="96"/>
      <c r="C261" s="96"/>
      <c r="BP261" s="95">
        <v>265079152</v>
      </c>
      <c r="BQ261" t="s">
        <v>31</v>
      </c>
    </row>
    <row r="262" spans="1:69" x14ac:dyDescent="0.25">
      <c r="A262" s="18"/>
      <c r="B262" s="94"/>
      <c r="C262" s="94"/>
      <c r="BP262" s="95">
        <v>265079216</v>
      </c>
      <c r="BQ262" t="s">
        <v>73</v>
      </c>
    </row>
    <row r="263" spans="1:69" x14ac:dyDescent="0.25">
      <c r="A263" s="26"/>
      <c r="B263" s="96"/>
      <c r="C263" s="96"/>
      <c r="BP263" s="95">
        <v>265079280</v>
      </c>
      <c r="BQ263" t="s">
        <v>2280</v>
      </c>
    </row>
    <row r="264" spans="1:69" x14ac:dyDescent="0.25">
      <c r="A264" s="18"/>
      <c r="B264" s="94"/>
      <c r="C264" s="94"/>
      <c r="BP264" s="95">
        <v>265079344</v>
      </c>
      <c r="BQ264" t="s">
        <v>2281</v>
      </c>
    </row>
    <row r="265" spans="1:69" x14ac:dyDescent="0.25">
      <c r="A265" s="26"/>
      <c r="B265" s="96"/>
      <c r="C265" s="96"/>
      <c r="BP265" s="95">
        <v>265079408</v>
      </c>
      <c r="BQ265" t="s">
        <v>2282</v>
      </c>
    </row>
    <row r="266" spans="1:69" x14ac:dyDescent="0.25">
      <c r="A266" s="18"/>
      <c r="B266" s="94"/>
      <c r="C266" s="94"/>
      <c r="BP266" s="95">
        <v>265079472</v>
      </c>
      <c r="BQ266" t="s">
        <v>2283</v>
      </c>
    </row>
    <row r="267" spans="1:69" x14ac:dyDescent="0.25">
      <c r="A267" s="26"/>
      <c r="B267" s="96"/>
      <c r="C267" s="96"/>
      <c r="BP267" s="95">
        <v>265079536</v>
      </c>
      <c r="BQ267" t="s">
        <v>2284</v>
      </c>
    </row>
    <row r="268" spans="1:69" x14ac:dyDescent="0.25">
      <c r="A268" s="18"/>
      <c r="B268" s="94"/>
      <c r="C268" s="94"/>
      <c r="BP268" s="95">
        <v>265079600</v>
      </c>
      <c r="BQ268" t="s">
        <v>2285</v>
      </c>
    </row>
    <row r="269" spans="1:69" x14ac:dyDescent="0.25">
      <c r="A269" s="26"/>
      <c r="B269" s="96"/>
      <c r="C269" s="96"/>
      <c r="BP269" s="95">
        <v>265079728</v>
      </c>
      <c r="BQ269" t="s">
        <v>26</v>
      </c>
    </row>
    <row r="270" spans="1:69" x14ac:dyDescent="0.25">
      <c r="A270" s="18"/>
      <c r="B270" s="94"/>
      <c r="C270" s="94"/>
      <c r="BP270" s="95">
        <v>265079792</v>
      </c>
      <c r="BQ270" t="s">
        <v>67</v>
      </c>
    </row>
    <row r="271" spans="1:69" x14ac:dyDescent="0.25">
      <c r="A271" s="26"/>
      <c r="B271" s="96"/>
      <c r="C271" s="96"/>
      <c r="BP271" s="95">
        <v>265079856</v>
      </c>
      <c r="BQ271" t="s">
        <v>2236</v>
      </c>
    </row>
    <row r="272" spans="1:69" x14ac:dyDescent="0.25">
      <c r="A272" s="18"/>
      <c r="B272" s="94"/>
      <c r="C272" s="94"/>
      <c r="BP272" s="95">
        <v>265079920</v>
      </c>
      <c r="BQ272" t="s">
        <v>2237</v>
      </c>
    </row>
    <row r="273" spans="1:69" x14ac:dyDescent="0.25">
      <c r="A273" s="26"/>
      <c r="B273" s="96"/>
      <c r="C273" s="96"/>
      <c r="BP273" s="95">
        <v>265079984</v>
      </c>
      <c r="BQ273" t="s">
        <v>2238</v>
      </c>
    </row>
    <row r="274" spans="1:69" x14ac:dyDescent="0.25">
      <c r="A274" s="18"/>
      <c r="B274" s="94"/>
      <c r="C274" s="94"/>
      <c r="BP274" s="95">
        <v>265080048</v>
      </c>
      <c r="BQ274" t="s">
        <v>2239</v>
      </c>
    </row>
    <row r="275" spans="1:69" x14ac:dyDescent="0.25">
      <c r="A275" s="26"/>
      <c r="B275" s="96"/>
      <c r="C275" s="96"/>
      <c r="BP275" s="95">
        <v>265080112</v>
      </c>
      <c r="BQ275" t="s">
        <v>2240</v>
      </c>
    </row>
    <row r="276" spans="1:69" x14ac:dyDescent="0.25">
      <c r="A276" s="18"/>
      <c r="B276" s="94"/>
      <c r="C276" s="94"/>
      <c r="BP276" s="95">
        <v>265080176</v>
      </c>
      <c r="BQ276" t="s">
        <v>2241</v>
      </c>
    </row>
    <row r="277" spans="1:69" x14ac:dyDescent="0.25">
      <c r="A277" s="26"/>
      <c r="B277" s="96"/>
      <c r="C277" s="96"/>
      <c r="BP277" s="95">
        <v>265080240</v>
      </c>
      <c r="BQ277" t="s">
        <v>2242</v>
      </c>
    </row>
    <row r="278" spans="1:69" x14ac:dyDescent="0.25">
      <c r="A278" s="18"/>
      <c r="B278" s="94"/>
      <c r="C278" s="94"/>
      <c r="BP278" s="95">
        <v>265080304</v>
      </c>
      <c r="BQ278" t="s">
        <v>2243</v>
      </c>
    </row>
    <row r="279" spans="1:69" x14ac:dyDescent="0.25">
      <c r="A279" s="26"/>
      <c r="B279" s="96"/>
      <c r="C279" s="96"/>
      <c r="BP279" s="95">
        <v>265080432</v>
      </c>
      <c r="BQ279" t="s">
        <v>181</v>
      </c>
    </row>
    <row r="280" spans="1:69" x14ac:dyDescent="0.25">
      <c r="A280" s="18"/>
      <c r="B280" s="94"/>
      <c r="C280" s="94"/>
      <c r="BP280" s="95">
        <v>265080496</v>
      </c>
      <c r="BQ280" t="s">
        <v>184</v>
      </c>
    </row>
    <row r="281" spans="1:69" x14ac:dyDescent="0.25">
      <c r="A281" s="26"/>
      <c r="B281" s="96"/>
      <c r="C281" s="96"/>
      <c r="BP281" s="95">
        <v>265080560</v>
      </c>
      <c r="BQ281" t="s">
        <v>188</v>
      </c>
    </row>
    <row r="282" spans="1:69" x14ac:dyDescent="0.25">
      <c r="A282" s="18"/>
      <c r="B282" s="94"/>
      <c r="C282" s="94"/>
      <c r="BP282" s="95">
        <v>265080624</v>
      </c>
      <c r="BQ282" t="s">
        <v>191</v>
      </c>
    </row>
    <row r="283" spans="1:69" x14ac:dyDescent="0.25">
      <c r="A283" s="26"/>
      <c r="B283" s="96"/>
      <c r="C283" s="96"/>
      <c r="BP283" s="95">
        <v>265080688</v>
      </c>
      <c r="BQ283" t="s">
        <v>2344</v>
      </c>
    </row>
    <row r="284" spans="1:69" x14ac:dyDescent="0.25">
      <c r="A284" s="18"/>
      <c r="B284" s="94"/>
      <c r="C284" s="94"/>
      <c r="BP284" s="95">
        <v>265080752</v>
      </c>
      <c r="BQ284" t="s">
        <v>2345</v>
      </c>
    </row>
    <row r="285" spans="1:69" x14ac:dyDescent="0.25">
      <c r="A285" s="26"/>
      <c r="B285" s="96"/>
      <c r="C285" s="96"/>
      <c r="BP285" s="95">
        <v>265080816</v>
      </c>
      <c r="BQ285" t="s">
        <v>2346</v>
      </c>
    </row>
    <row r="286" spans="1:69" x14ac:dyDescent="0.25">
      <c r="A286" s="18"/>
      <c r="B286" s="94"/>
      <c r="C286" s="94"/>
      <c r="BP286" s="95">
        <v>265080880</v>
      </c>
      <c r="BQ286" t="s">
        <v>2347</v>
      </c>
    </row>
    <row r="287" spans="1:69" x14ac:dyDescent="0.25">
      <c r="A287" s="26"/>
      <c r="B287" s="96"/>
      <c r="C287" s="96"/>
      <c r="BP287" s="95">
        <v>265089968</v>
      </c>
      <c r="BQ287" t="s">
        <v>43</v>
      </c>
    </row>
    <row r="288" spans="1:69" x14ac:dyDescent="0.25">
      <c r="A288" s="18"/>
      <c r="B288" s="94"/>
      <c r="C288" s="94"/>
      <c r="BP288" s="95">
        <v>265090032</v>
      </c>
      <c r="BQ288" t="s">
        <v>86</v>
      </c>
    </row>
    <row r="289" spans="1:69" x14ac:dyDescent="0.25">
      <c r="A289" s="26"/>
      <c r="B289" s="96"/>
      <c r="C289" s="96"/>
      <c r="BP289" s="95">
        <v>265090096</v>
      </c>
      <c r="BQ289" t="s">
        <v>2244</v>
      </c>
    </row>
    <row r="290" spans="1:69" x14ac:dyDescent="0.25">
      <c r="A290" s="18"/>
      <c r="B290" s="94"/>
      <c r="C290" s="94"/>
      <c r="BP290" s="95">
        <v>265090160</v>
      </c>
      <c r="BQ290" t="s">
        <v>2245</v>
      </c>
    </row>
    <row r="291" spans="1:69" x14ac:dyDescent="0.25">
      <c r="A291" s="26"/>
      <c r="B291" s="96"/>
      <c r="C291" s="96"/>
      <c r="BP291" s="95">
        <v>265090224</v>
      </c>
      <c r="BQ291" t="s">
        <v>2246</v>
      </c>
    </row>
    <row r="292" spans="1:69" x14ac:dyDescent="0.25">
      <c r="A292" s="18"/>
      <c r="B292" s="94"/>
      <c r="C292" s="94"/>
      <c r="BP292" s="95">
        <v>265090288</v>
      </c>
      <c r="BQ292" t="s">
        <v>2247</v>
      </c>
    </row>
    <row r="293" spans="1:69" x14ac:dyDescent="0.25">
      <c r="A293" s="26"/>
      <c r="B293" s="96"/>
      <c r="C293" s="96"/>
      <c r="BP293" s="95">
        <v>265090352</v>
      </c>
      <c r="BQ293" t="s">
        <v>2248</v>
      </c>
    </row>
    <row r="294" spans="1:69" x14ac:dyDescent="0.25">
      <c r="A294" s="18"/>
      <c r="B294" s="94"/>
      <c r="C294" s="94"/>
      <c r="BP294" s="95">
        <v>265090416</v>
      </c>
      <c r="BQ294" t="s">
        <v>2249</v>
      </c>
    </row>
    <row r="295" spans="1:69" x14ac:dyDescent="0.25">
      <c r="A295" s="26"/>
      <c r="B295" s="96"/>
      <c r="C295" s="96"/>
      <c r="BP295" s="95">
        <v>265090480</v>
      </c>
      <c r="BQ295" t="s">
        <v>2250</v>
      </c>
    </row>
    <row r="296" spans="1:69" x14ac:dyDescent="0.25">
      <c r="A296" s="18"/>
      <c r="B296" s="94"/>
      <c r="C296" s="94"/>
      <c r="BP296" s="95">
        <v>265090544</v>
      </c>
      <c r="BQ296" t="s">
        <v>2251</v>
      </c>
    </row>
    <row r="297" spans="1:69" x14ac:dyDescent="0.25">
      <c r="A297" s="26"/>
      <c r="B297" s="96"/>
      <c r="C297" s="96"/>
      <c r="BP297" s="95">
        <v>265090672</v>
      </c>
      <c r="BQ297" t="s">
        <v>147</v>
      </c>
    </row>
    <row r="298" spans="1:69" x14ac:dyDescent="0.25">
      <c r="A298" s="18"/>
      <c r="B298" s="94"/>
      <c r="C298" s="94"/>
      <c r="BP298" s="95">
        <v>265090736</v>
      </c>
      <c r="BQ298" t="s">
        <v>152</v>
      </c>
    </row>
    <row r="299" spans="1:69" x14ac:dyDescent="0.25">
      <c r="A299" s="26"/>
      <c r="B299" s="96"/>
      <c r="C299" s="96"/>
      <c r="BP299" s="95">
        <v>265090800</v>
      </c>
      <c r="BQ299" t="s">
        <v>156</v>
      </c>
    </row>
    <row r="300" spans="1:69" x14ac:dyDescent="0.25">
      <c r="A300" s="18"/>
      <c r="B300" s="94"/>
      <c r="C300" s="94"/>
      <c r="BP300" s="95">
        <v>265090864</v>
      </c>
      <c r="BQ300" t="s">
        <v>160</v>
      </c>
    </row>
    <row r="301" spans="1:69" x14ac:dyDescent="0.25">
      <c r="A301" s="26"/>
      <c r="B301" s="96"/>
      <c r="C301" s="96"/>
      <c r="BP301" s="95">
        <v>265090992</v>
      </c>
      <c r="BQ301" t="s">
        <v>41</v>
      </c>
    </row>
    <row r="302" spans="1:69" x14ac:dyDescent="0.25">
      <c r="A302" s="18"/>
      <c r="B302" s="94"/>
      <c r="C302" s="94"/>
      <c r="BP302" s="95">
        <v>265091056</v>
      </c>
      <c r="BQ302" t="s">
        <v>83</v>
      </c>
    </row>
    <row r="303" spans="1:69" x14ac:dyDescent="0.25">
      <c r="A303" s="26"/>
      <c r="B303" s="96"/>
      <c r="C303" s="96"/>
      <c r="BP303" s="95">
        <v>265091120</v>
      </c>
      <c r="BQ303" t="s">
        <v>2252</v>
      </c>
    </row>
    <row r="304" spans="1:69" x14ac:dyDescent="0.25">
      <c r="A304" s="18"/>
      <c r="B304" s="94"/>
      <c r="C304" s="94"/>
      <c r="BP304" s="95">
        <v>265091184</v>
      </c>
      <c r="BQ304" t="s">
        <v>2253</v>
      </c>
    </row>
    <row r="305" spans="1:69" x14ac:dyDescent="0.25">
      <c r="A305" s="26"/>
      <c r="B305" s="96"/>
      <c r="C305" s="96"/>
      <c r="BP305" s="95">
        <v>265091248</v>
      </c>
      <c r="BQ305" t="s">
        <v>2254</v>
      </c>
    </row>
    <row r="306" spans="1:69" x14ac:dyDescent="0.25">
      <c r="A306" s="18"/>
      <c r="B306" s="94"/>
      <c r="C306" s="94"/>
      <c r="BP306" s="95">
        <v>265091312</v>
      </c>
      <c r="BQ306" t="s">
        <v>2255</v>
      </c>
    </row>
    <row r="307" spans="1:69" x14ac:dyDescent="0.25">
      <c r="A307" s="26"/>
      <c r="B307" s="96"/>
      <c r="C307" s="96"/>
      <c r="BP307" s="95">
        <v>265091376</v>
      </c>
      <c r="BQ307" t="s">
        <v>2256</v>
      </c>
    </row>
    <row r="308" spans="1:69" x14ac:dyDescent="0.25">
      <c r="A308" s="18"/>
      <c r="B308" s="94"/>
      <c r="C308" s="94"/>
      <c r="BP308" s="95">
        <v>265091440</v>
      </c>
      <c r="BQ308" t="s">
        <v>2257</v>
      </c>
    </row>
    <row r="309" spans="1:69" x14ac:dyDescent="0.25">
      <c r="A309" s="26"/>
      <c r="B309" s="96"/>
      <c r="C309" s="96"/>
      <c r="BP309" s="95">
        <v>265091504</v>
      </c>
      <c r="BQ309" t="s">
        <v>2258</v>
      </c>
    </row>
    <row r="310" spans="1:69" x14ac:dyDescent="0.25">
      <c r="A310" s="18"/>
      <c r="B310" s="94"/>
      <c r="C310" s="94"/>
      <c r="BP310" s="95">
        <v>265091568</v>
      </c>
      <c r="BQ310" t="s">
        <v>2259</v>
      </c>
    </row>
    <row r="311" spans="1:69" x14ac:dyDescent="0.25">
      <c r="A311" s="26"/>
      <c r="B311" s="96"/>
      <c r="C311" s="96"/>
      <c r="BP311" s="95">
        <v>265091696</v>
      </c>
      <c r="BQ311" t="s">
        <v>61</v>
      </c>
    </row>
    <row r="312" spans="1:69" x14ac:dyDescent="0.25">
      <c r="A312" s="18"/>
      <c r="B312" s="94"/>
      <c r="C312" s="94"/>
      <c r="BP312" s="95">
        <v>265091760</v>
      </c>
      <c r="BQ312" t="s">
        <v>132</v>
      </c>
    </row>
    <row r="313" spans="1:69" x14ac:dyDescent="0.25">
      <c r="A313" s="26"/>
      <c r="B313" s="96"/>
      <c r="C313" s="96"/>
      <c r="BP313" s="95">
        <v>265091888</v>
      </c>
      <c r="BQ313" t="s">
        <v>49</v>
      </c>
    </row>
    <row r="314" spans="1:69" x14ac:dyDescent="0.25">
      <c r="A314" s="18"/>
      <c r="B314" s="94"/>
      <c r="C314" s="94"/>
      <c r="BP314" s="95">
        <v>265091952</v>
      </c>
      <c r="BQ314" t="s">
        <v>100</v>
      </c>
    </row>
    <row r="315" spans="1:69" x14ac:dyDescent="0.25">
      <c r="A315" s="26"/>
      <c r="B315" s="96"/>
      <c r="C315" s="96"/>
      <c r="BP315" s="95">
        <v>265092016</v>
      </c>
      <c r="BQ315" t="s">
        <v>51</v>
      </c>
    </row>
    <row r="316" spans="1:69" x14ac:dyDescent="0.25">
      <c r="A316" s="18"/>
      <c r="B316" s="94"/>
      <c r="C316" s="94"/>
      <c r="BP316" s="95">
        <v>265092080</v>
      </c>
      <c r="BQ316" t="s">
        <v>105</v>
      </c>
    </row>
    <row r="317" spans="1:69" x14ac:dyDescent="0.25">
      <c r="A317" s="26"/>
      <c r="B317" s="96"/>
      <c r="C317" s="96"/>
      <c r="BP317" s="95">
        <v>265092144</v>
      </c>
      <c r="BQ317" t="s">
        <v>53</v>
      </c>
    </row>
    <row r="318" spans="1:69" x14ac:dyDescent="0.25">
      <c r="A318" s="18"/>
      <c r="B318" s="94"/>
      <c r="C318" s="94"/>
      <c r="BP318" s="95">
        <v>265092208</v>
      </c>
      <c r="BQ318" t="s">
        <v>111</v>
      </c>
    </row>
    <row r="319" spans="1:69" x14ac:dyDescent="0.25">
      <c r="A319" s="26"/>
      <c r="B319" s="96"/>
      <c r="C319" s="96"/>
      <c r="BP319" s="95">
        <v>265092272</v>
      </c>
      <c r="BQ319" t="s">
        <v>2302</v>
      </c>
    </row>
    <row r="320" spans="1:69" x14ac:dyDescent="0.25">
      <c r="A320" s="18"/>
      <c r="B320" s="94"/>
      <c r="C320" s="94"/>
      <c r="BP320" s="95">
        <v>265092336</v>
      </c>
      <c r="BQ320" t="s">
        <v>2303</v>
      </c>
    </row>
    <row r="321" spans="1:69" x14ac:dyDescent="0.25">
      <c r="A321" s="26"/>
      <c r="B321" s="96"/>
      <c r="C321" s="96"/>
      <c r="BP321" s="95">
        <v>265092400</v>
      </c>
      <c r="BQ321" t="s">
        <v>2304</v>
      </c>
    </row>
    <row r="322" spans="1:69" x14ac:dyDescent="0.25">
      <c r="A322" s="18"/>
      <c r="B322" s="94"/>
      <c r="C322" s="94"/>
      <c r="BP322" s="95">
        <v>265092464</v>
      </c>
      <c r="BQ322" t="s">
        <v>2305</v>
      </c>
    </row>
    <row r="323" spans="1:69" x14ac:dyDescent="0.25">
      <c r="A323" s="26"/>
      <c r="B323" s="96"/>
      <c r="C323" s="96"/>
      <c r="BP323" s="95">
        <v>265092528</v>
      </c>
      <c r="BQ323" t="s">
        <v>2306</v>
      </c>
    </row>
    <row r="324" spans="1:69" x14ac:dyDescent="0.25">
      <c r="A324" s="18"/>
      <c r="B324" s="94"/>
      <c r="C324" s="94"/>
      <c r="BP324" s="95">
        <v>265092848</v>
      </c>
      <c r="BQ324" t="s">
        <v>2311</v>
      </c>
    </row>
    <row r="325" spans="1:69" x14ac:dyDescent="0.25">
      <c r="A325" s="26"/>
      <c r="B325" s="96"/>
      <c r="C325" s="96"/>
      <c r="BP325" s="95">
        <v>265092976</v>
      </c>
      <c r="BQ325" t="s">
        <v>55</v>
      </c>
    </row>
    <row r="326" spans="1:69" x14ac:dyDescent="0.25">
      <c r="A326" s="18"/>
      <c r="B326" s="94"/>
      <c r="C326" s="94"/>
      <c r="BP326" s="95">
        <v>265093040</v>
      </c>
      <c r="BQ326" t="s">
        <v>57</v>
      </c>
    </row>
    <row r="327" spans="1:69" x14ac:dyDescent="0.25">
      <c r="A327" s="26"/>
      <c r="B327" s="96"/>
      <c r="C327" s="96"/>
      <c r="BP327" s="95">
        <v>265093104</v>
      </c>
      <c r="BQ327" t="s">
        <v>117</v>
      </c>
    </row>
    <row r="328" spans="1:69" x14ac:dyDescent="0.25">
      <c r="A328" s="18"/>
      <c r="B328" s="94"/>
      <c r="C328" s="94"/>
      <c r="BP328" s="95">
        <v>265093168</v>
      </c>
      <c r="BQ328" t="s">
        <v>122</v>
      </c>
    </row>
    <row r="329" spans="1:69" x14ac:dyDescent="0.25">
      <c r="A329" s="26"/>
      <c r="B329" s="96"/>
      <c r="C329" s="96"/>
      <c r="BP329" s="95">
        <v>265093232</v>
      </c>
      <c r="BQ329" t="s">
        <v>2312</v>
      </c>
    </row>
    <row r="330" spans="1:69" x14ac:dyDescent="0.25">
      <c r="A330" s="18"/>
      <c r="B330" s="94"/>
      <c r="C330" s="94"/>
      <c r="BP330" s="95">
        <v>265093296</v>
      </c>
      <c r="BQ330" t="s">
        <v>2313</v>
      </c>
    </row>
    <row r="331" spans="1:69" x14ac:dyDescent="0.25">
      <c r="A331" s="26"/>
      <c r="B331" s="96"/>
      <c r="C331" s="96"/>
      <c r="BP331" s="95">
        <v>265093360</v>
      </c>
      <c r="BQ331" t="s">
        <v>2314</v>
      </c>
    </row>
    <row r="332" spans="1:69" x14ac:dyDescent="0.25">
      <c r="A332" s="18"/>
      <c r="B332" s="94"/>
      <c r="C332" s="94"/>
      <c r="BP332" s="95">
        <v>265093424</v>
      </c>
      <c r="BQ332" t="s">
        <v>2315</v>
      </c>
    </row>
    <row r="333" spans="1:69" x14ac:dyDescent="0.25">
      <c r="A333" s="26"/>
      <c r="B333" s="96"/>
      <c r="C333" s="96"/>
      <c r="BP333" s="95">
        <v>265093488</v>
      </c>
      <c r="BQ333" t="s">
        <v>2316</v>
      </c>
    </row>
    <row r="334" spans="1:69" x14ac:dyDescent="0.25">
      <c r="A334" s="18"/>
      <c r="B334" s="94"/>
      <c r="C334" s="94"/>
      <c r="BP334" s="95">
        <v>265093552</v>
      </c>
      <c r="BQ334" t="s">
        <v>2317</v>
      </c>
    </row>
    <row r="335" spans="1:69" x14ac:dyDescent="0.25">
      <c r="A335" s="26"/>
      <c r="B335" s="96"/>
      <c r="C335" s="96"/>
      <c r="BP335" s="95">
        <v>265093680</v>
      </c>
      <c r="BQ335" t="s">
        <v>33</v>
      </c>
    </row>
    <row r="336" spans="1:69" x14ac:dyDescent="0.25">
      <c r="A336" s="18"/>
      <c r="B336" s="94"/>
      <c r="C336" s="94"/>
      <c r="BP336" s="95">
        <v>265093744</v>
      </c>
      <c r="BQ336" t="s">
        <v>78</v>
      </c>
    </row>
    <row r="337" spans="1:69" x14ac:dyDescent="0.25">
      <c r="A337" s="26"/>
      <c r="B337" s="96"/>
      <c r="C337" s="96"/>
      <c r="BP337" s="95">
        <v>265093808</v>
      </c>
      <c r="BQ337" t="s">
        <v>2260</v>
      </c>
    </row>
    <row r="338" spans="1:69" x14ac:dyDescent="0.25">
      <c r="A338" s="18"/>
      <c r="B338" s="94"/>
      <c r="C338" s="94"/>
      <c r="BP338" s="95">
        <v>265093872</v>
      </c>
      <c r="BQ338" t="s">
        <v>2261</v>
      </c>
    </row>
    <row r="339" spans="1:69" x14ac:dyDescent="0.25">
      <c r="A339" s="26"/>
      <c r="B339" s="96"/>
      <c r="C339" s="96"/>
      <c r="BP339" s="95">
        <v>265093936</v>
      </c>
      <c r="BQ339" t="s">
        <v>2262</v>
      </c>
    </row>
    <row r="340" spans="1:69" x14ac:dyDescent="0.25">
      <c r="A340" s="18"/>
      <c r="B340" s="94"/>
      <c r="C340" s="94"/>
      <c r="BP340" s="95">
        <v>265094256</v>
      </c>
      <c r="BQ340" t="s">
        <v>2348</v>
      </c>
    </row>
    <row r="341" spans="1:69" x14ac:dyDescent="0.25">
      <c r="A341" s="26"/>
      <c r="B341" s="96"/>
      <c r="C341" s="96"/>
      <c r="BP341" s="95">
        <v>265094320</v>
      </c>
      <c r="BQ341" t="s">
        <v>2349</v>
      </c>
    </row>
    <row r="342" spans="1:69" x14ac:dyDescent="0.25">
      <c r="A342" s="18"/>
      <c r="B342" s="94"/>
      <c r="C342" s="94"/>
      <c r="BP342" s="95">
        <v>265094384</v>
      </c>
      <c r="BQ342" t="s">
        <v>2350</v>
      </c>
    </row>
    <row r="343" spans="1:69" x14ac:dyDescent="0.25">
      <c r="A343" s="26"/>
      <c r="B343" s="96"/>
      <c r="C343" s="96"/>
      <c r="BP343" s="95">
        <v>265094448</v>
      </c>
      <c r="BQ343" t="s">
        <v>2351</v>
      </c>
    </row>
    <row r="344" spans="1:69" x14ac:dyDescent="0.25">
      <c r="A344" s="18"/>
      <c r="B344" s="94"/>
      <c r="C344" s="94"/>
      <c r="BP344" s="95">
        <v>265094576</v>
      </c>
      <c r="BQ344" t="s">
        <v>165</v>
      </c>
    </row>
    <row r="345" spans="1:69" x14ac:dyDescent="0.25">
      <c r="A345" s="26"/>
      <c r="B345" s="96"/>
      <c r="C345" s="96"/>
      <c r="BP345" s="95">
        <v>265094640</v>
      </c>
      <c r="BQ345" t="s">
        <v>169</v>
      </c>
    </row>
    <row r="346" spans="1:69" x14ac:dyDescent="0.25">
      <c r="A346" s="18"/>
      <c r="B346" s="94"/>
      <c r="C346" s="94"/>
      <c r="BP346" s="95">
        <v>265094704</v>
      </c>
      <c r="BQ346" t="s">
        <v>174</v>
      </c>
    </row>
    <row r="347" spans="1:69" x14ac:dyDescent="0.25">
      <c r="A347" s="26"/>
      <c r="B347" s="96"/>
      <c r="C347" s="96"/>
      <c r="BP347" s="95">
        <v>265094768</v>
      </c>
      <c r="BQ347" t="s">
        <v>178</v>
      </c>
    </row>
    <row r="348" spans="1:69" x14ac:dyDescent="0.25">
      <c r="A348" s="18"/>
      <c r="B348" s="94"/>
      <c r="C348" s="94"/>
      <c r="BP348" s="95">
        <v>265094832</v>
      </c>
      <c r="BQ348" t="s">
        <v>2334</v>
      </c>
    </row>
    <row r="349" spans="1:69" x14ac:dyDescent="0.25">
      <c r="A349" s="26"/>
      <c r="B349" s="96"/>
      <c r="C349" s="96"/>
      <c r="BP349" s="95">
        <v>265094896</v>
      </c>
      <c r="BQ349" t="s">
        <v>2335</v>
      </c>
    </row>
    <row r="350" spans="1:69" x14ac:dyDescent="0.25">
      <c r="A350" s="18"/>
      <c r="B350" s="94"/>
      <c r="C350" s="94"/>
      <c r="BP350" s="95">
        <v>265094960</v>
      </c>
      <c r="BQ350" t="s">
        <v>2336</v>
      </c>
    </row>
    <row r="351" spans="1:69" x14ac:dyDescent="0.25">
      <c r="A351" s="26"/>
      <c r="B351" s="96"/>
      <c r="C351" s="96"/>
      <c r="BP351" s="95">
        <v>265095024</v>
      </c>
      <c r="BQ351" t="s">
        <v>2337</v>
      </c>
    </row>
    <row r="352" spans="1:69" x14ac:dyDescent="0.25">
      <c r="A352" s="18"/>
      <c r="B352" s="94"/>
      <c r="C352" s="94"/>
      <c r="BP352" s="95">
        <v>265095088</v>
      </c>
      <c r="BQ352" t="s">
        <v>2338</v>
      </c>
    </row>
    <row r="353" spans="1:69" x14ac:dyDescent="0.25">
      <c r="A353" s="26"/>
      <c r="B353" s="96"/>
      <c r="C353" s="96"/>
      <c r="BP353" s="95">
        <v>265095152</v>
      </c>
      <c r="BQ353" t="s">
        <v>2339</v>
      </c>
    </row>
    <row r="354" spans="1:69" x14ac:dyDescent="0.25">
      <c r="A354" s="18"/>
      <c r="B354" s="94"/>
      <c r="C354" s="94"/>
      <c r="BP354" s="95">
        <v>265095216</v>
      </c>
      <c r="BQ354" t="s">
        <v>2340</v>
      </c>
    </row>
    <row r="355" spans="1:69" x14ac:dyDescent="0.25">
      <c r="A355" s="26"/>
      <c r="B355" s="96"/>
      <c r="C355" s="96"/>
      <c r="BP355" s="95">
        <v>265095280</v>
      </c>
      <c r="BQ355" t="s">
        <v>2341</v>
      </c>
    </row>
    <row r="356" spans="1:69" x14ac:dyDescent="0.25">
      <c r="A356" s="18"/>
      <c r="B356" s="94"/>
      <c r="C356" s="94"/>
      <c r="BP356" s="95">
        <v>265095344</v>
      </c>
      <c r="BQ356" t="s">
        <v>2342</v>
      </c>
    </row>
    <row r="357" spans="1:69" x14ac:dyDescent="0.25">
      <c r="A357" s="26"/>
      <c r="B357" s="96"/>
      <c r="C357" s="96"/>
      <c r="BP357" s="95">
        <v>265095408</v>
      </c>
      <c r="BQ357" t="s">
        <v>2343</v>
      </c>
    </row>
    <row r="358" spans="1:69" x14ac:dyDescent="0.25">
      <c r="A358" s="18"/>
      <c r="B358" s="94"/>
      <c r="C358" s="94"/>
      <c r="BP358" s="95">
        <v>265095536</v>
      </c>
      <c r="BQ358" t="s">
        <v>59</v>
      </c>
    </row>
    <row r="359" spans="1:69" x14ac:dyDescent="0.25">
      <c r="A359" s="26"/>
      <c r="B359" s="96"/>
      <c r="C359" s="96"/>
      <c r="BP359" s="95">
        <v>265095600</v>
      </c>
      <c r="BQ359" t="s">
        <v>127</v>
      </c>
    </row>
    <row r="360" spans="1:69" x14ac:dyDescent="0.25">
      <c r="A360" s="18"/>
      <c r="B360" s="94"/>
      <c r="C360" s="94"/>
      <c r="BP360" s="95">
        <v>265095664</v>
      </c>
      <c r="BQ360" t="s">
        <v>2318</v>
      </c>
    </row>
    <row r="361" spans="1:69" x14ac:dyDescent="0.25">
      <c r="A361" s="26"/>
      <c r="B361" s="96"/>
      <c r="C361" s="96"/>
      <c r="BP361" s="95">
        <v>265095728</v>
      </c>
      <c r="BQ361" t="s">
        <v>2319</v>
      </c>
    </row>
    <row r="362" spans="1:69" x14ac:dyDescent="0.25">
      <c r="A362" s="18"/>
      <c r="B362" s="94"/>
      <c r="C362" s="94"/>
      <c r="BP362" s="95">
        <v>265095792</v>
      </c>
      <c r="BQ362" t="s">
        <v>2320</v>
      </c>
    </row>
    <row r="363" spans="1:69" x14ac:dyDescent="0.25">
      <c r="A363" s="26"/>
      <c r="B363" s="96"/>
      <c r="C363" s="96"/>
      <c r="BP363" s="95">
        <v>265095856</v>
      </c>
      <c r="BQ363" t="s">
        <v>2321</v>
      </c>
    </row>
    <row r="364" spans="1:69" x14ac:dyDescent="0.25">
      <c r="A364" s="18"/>
      <c r="B364" s="94"/>
      <c r="C364" s="94"/>
      <c r="BP364" s="95">
        <v>265095920</v>
      </c>
      <c r="BQ364" t="s">
        <v>2322</v>
      </c>
    </row>
    <row r="365" spans="1:69" x14ac:dyDescent="0.25">
      <c r="A365" s="26"/>
      <c r="B365" s="96"/>
      <c r="C365" s="96"/>
      <c r="BP365" s="95">
        <v>265095984</v>
      </c>
      <c r="BQ365" t="s">
        <v>2323</v>
      </c>
    </row>
    <row r="366" spans="1:69" x14ac:dyDescent="0.25">
      <c r="A366" s="18"/>
      <c r="B366" s="94"/>
      <c r="C366" s="94"/>
      <c r="BP366" s="95">
        <v>265096048</v>
      </c>
      <c r="BQ366" t="s">
        <v>2324</v>
      </c>
    </row>
    <row r="367" spans="1:69" x14ac:dyDescent="0.25">
      <c r="A367" s="26"/>
      <c r="B367" s="96"/>
      <c r="C367" s="96"/>
      <c r="BP367" s="95">
        <v>265096112</v>
      </c>
      <c r="BQ367" t="s">
        <v>2325</v>
      </c>
    </row>
    <row r="368" spans="1:69" x14ac:dyDescent="0.25">
      <c r="A368" s="18"/>
      <c r="B368" s="94"/>
      <c r="C368" s="94"/>
      <c r="BP368" s="95">
        <v>265096240</v>
      </c>
      <c r="BQ368" t="s">
        <v>195</v>
      </c>
    </row>
    <row r="369" spans="1:69" x14ac:dyDescent="0.25">
      <c r="A369" s="26"/>
      <c r="B369" s="96"/>
      <c r="C369" s="96"/>
      <c r="BP369" s="95">
        <v>265096304</v>
      </c>
      <c r="BQ369" t="s">
        <v>2352</v>
      </c>
    </row>
    <row r="370" spans="1:69" x14ac:dyDescent="0.25">
      <c r="A370" s="18"/>
      <c r="B370" s="94"/>
      <c r="C370" s="94"/>
      <c r="BP370" s="95">
        <v>265096368</v>
      </c>
      <c r="BQ370" t="s">
        <v>200</v>
      </c>
    </row>
    <row r="371" spans="1:69" x14ac:dyDescent="0.25">
      <c r="A371" s="26"/>
      <c r="B371" s="96"/>
      <c r="C371" s="96"/>
      <c r="BP371" s="95">
        <v>265096496</v>
      </c>
      <c r="BQ371" t="s">
        <v>203</v>
      </c>
    </row>
    <row r="372" spans="1:69" x14ac:dyDescent="0.25">
      <c r="A372" s="18"/>
      <c r="B372" s="94"/>
      <c r="C372" s="94"/>
      <c r="BP372" s="95">
        <v>265096560</v>
      </c>
      <c r="BQ372" t="s">
        <v>2353</v>
      </c>
    </row>
    <row r="373" spans="1:69" x14ac:dyDescent="0.25">
      <c r="A373" s="26"/>
      <c r="B373" s="96"/>
      <c r="C373" s="96"/>
      <c r="BP373" s="95">
        <v>265096624</v>
      </c>
      <c r="BQ373" t="s">
        <v>206</v>
      </c>
    </row>
    <row r="374" spans="1:69" x14ac:dyDescent="0.25">
      <c r="A374" s="18"/>
      <c r="B374" s="94"/>
      <c r="C374" s="94"/>
      <c r="BP374" s="95">
        <v>265096816</v>
      </c>
      <c r="BQ374" t="s">
        <v>63</v>
      </c>
    </row>
    <row r="375" spans="1:69" x14ac:dyDescent="0.25">
      <c r="A375" s="26"/>
      <c r="B375" s="96"/>
      <c r="C375" s="96"/>
      <c r="BP375" s="95">
        <v>265096880</v>
      </c>
      <c r="BQ375" t="s">
        <v>65</v>
      </c>
    </row>
    <row r="376" spans="1:69" x14ac:dyDescent="0.25">
      <c r="A376" s="18"/>
      <c r="B376" s="94"/>
      <c r="C376" s="94"/>
      <c r="BP376" s="95">
        <v>265096944</v>
      </c>
      <c r="BQ376" t="s">
        <v>139</v>
      </c>
    </row>
    <row r="377" spans="1:69" x14ac:dyDescent="0.25">
      <c r="A377" s="26"/>
      <c r="B377" s="96"/>
      <c r="C377" s="96"/>
      <c r="BP377" s="95">
        <v>265097008</v>
      </c>
      <c r="BQ377" t="s">
        <v>144</v>
      </c>
    </row>
    <row r="378" spans="1:69" x14ac:dyDescent="0.25">
      <c r="A378" s="18"/>
      <c r="B378" s="94"/>
      <c r="C378" s="94"/>
      <c r="BP378" s="95">
        <v>265097072</v>
      </c>
      <c r="BQ378" t="s">
        <v>2326</v>
      </c>
    </row>
    <row r="379" spans="1:69" x14ac:dyDescent="0.25">
      <c r="A379" s="26"/>
      <c r="B379" s="96"/>
      <c r="C379" s="96"/>
      <c r="BP379" s="95">
        <v>265097136</v>
      </c>
      <c r="BQ379" t="s">
        <v>2327</v>
      </c>
    </row>
    <row r="380" spans="1:69" x14ac:dyDescent="0.25">
      <c r="A380" s="18"/>
      <c r="B380" s="94"/>
      <c r="C380" s="94"/>
      <c r="BP380" s="95">
        <v>265097200</v>
      </c>
      <c r="BQ380" t="s">
        <v>2328</v>
      </c>
    </row>
    <row r="381" spans="1:69" x14ac:dyDescent="0.25">
      <c r="A381" s="26"/>
      <c r="B381" s="96"/>
      <c r="C381" s="96"/>
      <c r="BP381" s="95">
        <v>265097264</v>
      </c>
      <c r="BQ381" t="s">
        <v>2329</v>
      </c>
    </row>
    <row r="382" spans="1:69" x14ac:dyDescent="0.25">
      <c r="A382" s="18"/>
      <c r="B382" s="94"/>
      <c r="C382" s="94"/>
      <c r="BP382" s="95">
        <v>265097328</v>
      </c>
      <c r="BQ382" t="s">
        <v>2330</v>
      </c>
    </row>
    <row r="383" spans="1:69" x14ac:dyDescent="0.25">
      <c r="A383" s="26"/>
      <c r="B383" s="96"/>
      <c r="C383" s="96"/>
      <c r="BP383" s="95">
        <v>265097392</v>
      </c>
      <c r="BQ383" t="s">
        <v>2331</v>
      </c>
    </row>
    <row r="384" spans="1:69" x14ac:dyDescent="0.25">
      <c r="A384" s="18"/>
      <c r="B384" s="94"/>
      <c r="C384" s="94"/>
      <c r="BP384" s="95">
        <v>265097456</v>
      </c>
      <c r="BQ384" t="s">
        <v>2332</v>
      </c>
    </row>
    <row r="385" spans="1:69" x14ac:dyDescent="0.25">
      <c r="A385" s="26"/>
      <c r="B385" s="96"/>
      <c r="C385" s="96"/>
      <c r="BP385" s="95">
        <v>265097520</v>
      </c>
      <c r="BQ385" t="s">
        <v>2333</v>
      </c>
    </row>
    <row r="386" spans="1:69" x14ac:dyDescent="0.25">
      <c r="A386" s="18"/>
      <c r="B386" s="94"/>
      <c r="C386" s="94"/>
      <c r="BP386" s="95">
        <v>265097648</v>
      </c>
      <c r="BQ386" t="s">
        <v>45</v>
      </c>
    </row>
    <row r="387" spans="1:69" x14ac:dyDescent="0.25">
      <c r="A387" s="26"/>
      <c r="B387" s="96"/>
      <c r="C387" s="96"/>
      <c r="BP387" s="95">
        <v>265097712</v>
      </c>
      <c r="BQ387" t="s">
        <v>91</v>
      </c>
    </row>
    <row r="388" spans="1:69" x14ac:dyDescent="0.25">
      <c r="A388" s="18"/>
      <c r="B388" s="94"/>
      <c r="C388" s="94"/>
      <c r="BP388" s="95">
        <v>265097776</v>
      </c>
      <c r="BQ388" t="s">
        <v>2286</v>
      </c>
    </row>
    <row r="389" spans="1:69" x14ac:dyDescent="0.25">
      <c r="A389" s="26"/>
      <c r="B389" s="96"/>
      <c r="C389" s="96"/>
      <c r="BP389" s="95">
        <v>265097840</v>
      </c>
      <c r="BQ389" t="s">
        <v>2287</v>
      </c>
    </row>
    <row r="390" spans="1:69" x14ac:dyDescent="0.25">
      <c r="A390" s="18"/>
      <c r="B390" s="94"/>
      <c r="C390" s="94"/>
      <c r="BP390" s="95">
        <v>265097904</v>
      </c>
      <c r="BQ390" t="s">
        <v>2288</v>
      </c>
    </row>
    <row r="391" spans="1:69" x14ac:dyDescent="0.25">
      <c r="A391" s="26"/>
      <c r="B391" s="96"/>
      <c r="C391" s="96"/>
      <c r="BP391" s="95">
        <v>265097968</v>
      </c>
      <c r="BQ391" t="s">
        <v>2289</v>
      </c>
    </row>
    <row r="392" spans="1:69" x14ac:dyDescent="0.25">
      <c r="A392" s="18"/>
      <c r="B392" s="94"/>
      <c r="C392" s="94"/>
      <c r="BP392" s="95">
        <v>265098032</v>
      </c>
      <c r="BQ392" t="s">
        <v>2290</v>
      </c>
    </row>
    <row r="393" spans="1:69" x14ac:dyDescent="0.25">
      <c r="A393" s="26"/>
      <c r="B393" s="96"/>
      <c r="C393" s="96"/>
      <c r="BP393" s="95">
        <v>265098096</v>
      </c>
      <c r="BQ393" t="s">
        <v>2291</v>
      </c>
    </row>
    <row r="394" spans="1:69" x14ac:dyDescent="0.25">
      <c r="A394" s="18"/>
      <c r="B394" s="94"/>
      <c r="C394" s="94"/>
      <c r="BP394" s="95">
        <v>265098160</v>
      </c>
      <c r="BQ394" t="s">
        <v>2292</v>
      </c>
    </row>
    <row r="395" spans="1:69" x14ac:dyDescent="0.25">
      <c r="A395" s="26"/>
      <c r="B395" s="96"/>
      <c r="C395" s="96"/>
      <c r="BP395" s="95">
        <v>265098224</v>
      </c>
      <c r="BQ395" t="s">
        <v>2293</v>
      </c>
    </row>
    <row r="396" spans="1:69" x14ac:dyDescent="0.25">
      <c r="A396" s="18"/>
      <c r="B396" s="94"/>
      <c r="C396" s="94"/>
      <c r="BP396" s="95">
        <v>345564888</v>
      </c>
      <c r="BQ396" t="s">
        <v>2319</v>
      </c>
    </row>
    <row r="397" spans="1:69" x14ac:dyDescent="0.25">
      <c r="A397" s="26"/>
      <c r="B397" s="96"/>
      <c r="C397" s="96"/>
      <c r="BP397" s="95">
        <v>345564912</v>
      </c>
      <c r="BQ397" t="s">
        <v>2319</v>
      </c>
    </row>
    <row r="398" spans="1:69" x14ac:dyDescent="0.25">
      <c r="A398" s="18"/>
      <c r="B398" s="94"/>
      <c r="C398" s="94"/>
      <c r="BP398" s="95">
        <v>345566664</v>
      </c>
      <c r="BQ398" t="s">
        <v>26</v>
      </c>
    </row>
    <row r="399" spans="1:69" x14ac:dyDescent="0.25">
      <c r="A399" s="26"/>
      <c r="B399" s="96"/>
      <c r="C399" s="96"/>
      <c r="BP399" s="95">
        <v>345568232</v>
      </c>
      <c r="BQ399" t="s">
        <v>28</v>
      </c>
    </row>
    <row r="400" spans="1:69" x14ac:dyDescent="0.25">
      <c r="A400" s="18"/>
      <c r="B400" s="94"/>
      <c r="C400" s="94"/>
      <c r="BP400" s="95">
        <v>345568248</v>
      </c>
      <c r="BQ400" t="s">
        <v>28</v>
      </c>
    </row>
    <row r="401" spans="1:69" x14ac:dyDescent="0.25">
      <c r="A401" s="26"/>
      <c r="B401" s="96"/>
      <c r="C401" s="96"/>
      <c r="BP401" s="95">
        <v>345570028</v>
      </c>
      <c r="BQ401" t="s">
        <v>45</v>
      </c>
    </row>
    <row r="402" spans="1:69" x14ac:dyDescent="0.25">
      <c r="A402" s="18"/>
      <c r="B402" s="94"/>
      <c r="C402" s="94"/>
      <c r="BP402" s="95">
        <v>345571908</v>
      </c>
      <c r="BQ402" t="s">
        <v>2298</v>
      </c>
    </row>
    <row r="403" spans="1:69" x14ac:dyDescent="0.25">
      <c r="A403" s="26"/>
      <c r="B403" s="96"/>
      <c r="C403" s="96"/>
      <c r="BP403" s="95">
        <v>345571940</v>
      </c>
      <c r="BQ403" t="s">
        <v>2298</v>
      </c>
    </row>
    <row r="404" spans="1:69" x14ac:dyDescent="0.25">
      <c r="A404" s="18"/>
      <c r="B404" s="94"/>
      <c r="C404" s="94"/>
      <c r="BP404" s="95">
        <v>345573712</v>
      </c>
      <c r="BQ404" t="s">
        <v>83</v>
      </c>
    </row>
    <row r="405" spans="1:69" x14ac:dyDescent="0.25">
      <c r="A405" s="26"/>
      <c r="B405" s="96"/>
      <c r="C405" s="96"/>
      <c r="BP405" s="95">
        <v>345575584</v>
      </c>
      <c r="BQ405" t="s">
        <v>86</v>
      </c>
    </row>
    <row r="406" spans="1:69" x14ac:dyDescent="0.25">
      <c r="A406" s="18"/>
      <c r="B406" s="94"/>
      <c r="C406" s="94"/>
      <c r="BP406" s="95">
        <v>345575608</v>
      </c>
      <c r="BQ406" t="s">
        <v>86</v>
      </c>
    </row>
    <row r="407" spans="1:69" x14ac:dyDescent="0.25">
      <c r="A407" s="26"/>
      <c r="B407" s="96"/>
      <c r="C407" s="96"/>
      <c r="BP407" s="95">
        <v>345577380</v>
      </c>
      <c r="BQ407" t="s">
        <v>2338</v>
      </c>
    </row>
    <row r="408" spans="1:69" x14ac:dyDescent="0.25">
      <c r="A408" s="18"/>
      <c r="B408" s="94"/>
      <c r="C408" s="94"/>
      <c r="BP408" s="95">
        <v>345577412</v>
      </c>
      <c r="BQ408" t="s">
        <v>2338</v>
      </c>
    </row>
    <row r="409" spans="1:69" x14ac:dyDescent="0.25">
      <c r="A409" s="26"/>
      <c r="B409" s="96"/>
      <c r="C409" s="96"/>
      <c r="BP409" s="95">
        <v>345579136</v>
      </c>
      <c r="BQ409" t="s">
        <v>59</v>
      </c>
    </row>
    <row r="410" spans="1:69" x14ac:dyDescent="0.25">
      <c r="A410" s="18"/>
      <c r="B410" s="94"/>
      <c r="C410" s="94"/>
      <c r="BP410" s="95">
        <v>345580948</v>
      </c>
      <c r="BQ410" t="s">
        <v>55</v>
      </c>
    </row>
    <row r="411" spans="1:69" x14ac:dyDescent="0.25">
      <c r="A411" s="26"/>
      <c r="B411" s="96"/>
      <c r="C411" s="96"/>
      <c r="BP411" s="95">
        <v>345582784</v>
      </c>
      <c r="BQ411" t="s">
        <v>65</v>
      </c>
    </row>
    <row r="412" spans="1:69" x14ac:dyDescent="0.25">
      <c r="A412" s="18"/>
      <c r="B412" s="94"/>
      <c r="C412" s="94"/>
      <c r="BP412" s="95">
        <v>345584560</v>
      </c>
      <c r="BQ412" t="s">
        <v>2344</v>
      </c>
    </row>
    <row r="413" spans="1:69" x14ac:dyDescent="0.25">
      <c r="A413" s="26"/>
      <c r="B413" s="96"/>
      <c r="C413" s="96"/>
      <c r="BP413" s="95">
        <v>345584584</v>
      </c>
      <c r="BQ413" t="s">
        <v>2344</v>
      </c>
    </row>
    <row r="414" spans="1:69" x14ac:dyDescent="0.25">
      <c r="A414" s="18"/>
      <c r="B414" s="94"/>
      <c r="C414" s="94"/>
      <c r="BP414" s="95">
        <v>345586276</v>
      </c>
      <c r="BQ414" t="s">
        <v>91</v>
      </c>
    </row>
    <row r="415" spans="1:69" x14ac:dyDescent="0.25">
      <c r="A415" s="26"/>
      <c r="B415" s="96"/>
      <c r="C415" s="96"/>
      <c r="BP415" s="95">
        <v>345586300</v>
      </c>
      <c r="BQ415" t="s">
        <v>91</v>
      </c>
    </row>
    <row r="416" spans="1:69" x14ac:dyDescent="0.25">
      <c r="A416" s="18"/>
      <c r="B416" s="94"/>
      <c r="C416" s="94"/>
      <c r="BP416" s="95">
        <v>345588140</v>
      </c>
      <c r="BQ416" t="s">
        <v>33</v>
      </c>
    </row>
    <row r="417" spans="1:69" x14ac:dyDescent="0.25">
      <c r="A417" s="26"/>
      <c r="B417" s="96"/>
      <c r="C417" s="96"/>
      <c r="BP417" s="95">
        <v>345589984</v>
      </c>
      <c r="BQ417" t="s">
        <v>39</v>
      </c>
    </row>
    <row r="418" spans="1:69" x14ac:dyDescent="0.25">
      <c r="A418" s="18"/>
      <c r="B418" s="94"/>
      <c r="C418" s="94"/>
      <c r="BP418" s="95">
        <v>345591828</v>
      </c>
      <c r="BQ418" t="s">
        <v>59</v>
      </c>
    </row>
    <row r="419" spans="1:69" x14ac:dyDescent="0.25">
      <c r="A419" s="26"/>
      <c r="B419" s="96"/>
      <c r="C419" s="96"/>
      <c r="BP419" s="95">
        <v>345593492</v>
      </c>
      <c r="BQ419" t="s">
        <v>33</v>
      </c>
    </row>
    <row r="420" spans="1:69" x14ac:dyDescent="0.25">
      <c r="A420" s="18"/>
      <c r="B420" s="94"/>
      <c r="C420" s="94"/>
      <c r="BP420" s="95">
        <v>345595236</v>
      </c>
      <c r="BQ420" t="s">
        <v>43</v>
      </c>
    </row>
    <row r="421" spans="1:69" x14ac:dyDescent="0.25">
      <c r="A421" s="26"/>
      <c r="B421" s="96"/>
      <c r="C421" s="96"/>
      <c r="BP421" s="95">
        <v>345597072</v>
      </c>
      <c r="BQ421" t="s">
        <v>195</v>
      </c>
    </row>
    <row r="422" spans="1:69" x14ac:dyDescent="0.25">
      <c r="A422" s="18"/>
      <c r="B422" s="94"/>
      <c r="C422" s="94"/>
      <c r="BP422" s="95">
        <v>345597088</v>
      </c>
      <c r="BQ422" t="s">
        <v>195</v>
      </c>
    </row>
    <row r="423" spans="1:69" x14ac:dyDescent="0.25">
      <c r="A423" s="26"/>
      <c r="B423" s="96"/>
      <c r="C423" s="96"/>
      <c r="BP423" s="95">
        <v>345598844</v>
      </c>
      <c r="BQ423" t="s">
        <v>49</v>
      </c>
    </row>
    <row r="424" spans="1:69" x14ac:dyDescent="0.25">
      <c r="A424" s="18"/>
      <c r="B424" s="94"/>
      <c r="C424" s="94"/>
      <c r="BP424" s="95">
        <v>345600556</v>
      </c>
      <c r="BQ424" t="s">
        <v>41</v>
      </c>
    </row>
    <row r="425" spans="1:69" x14ac:dyDescent="0.25">
      <c r="A425" s="26"/>
      <c r="B425" s="96"/>
      <c r="C425" s="96"/>
      <c r="BP425" s="95">
        <v>345602264</v>
      </c>
      <c r="BQ425" t="s">
        <v>2339</v>
      </c>
    </row>
    <row r="426" spans="1:69" x14ac:dyDescent="0.25">
      <c r="A426" s="18"/>
      <c r="B426" s="94"/>
      <c r="C426" s="94"/>
      <c r="BP426" s="95">
        <v>345602296</v>
      </c>
      <c r="BQ426" t="s">
        <v>2339</v>
      </c>
    </row>
    <row r="427" spans="1:69" x14ac:dyDescent="0.25">
      <c r="A427" s="26"/>
      <c r="B427" s="96"/>
      <c r="C427" s="96"/>
      <c r="BP427" s="95">
        <v>345604028</v>
      </c>
      <c r="BQ427" t="s">
        <v>57</v>
      </c>
    </row>
    <row r="428" spans="1:69" x14ac:dyDescent="0.25">
      <c r="A428" s="18"/>
      <c r="B428" s="94"/>
      <c r="C428" s="94"/>
      <c r="BP428" s="95">
        <v>488909999</v>
      </c>
      <c r="BQ428" t="s">
        <v>2294</v>
      </c>
    </row>
    <row r="429" spans="1:69" x14ac:dyDescent="0.25">
      <c r="A429" s="26"/>
      <c r="B429" s="96"/>
      <c r="C429" s="96"/>
      <c r="BP429" s="95">
        <v>488911106</v>
      </c>
      <c r="BQ429" t="s">
        <v>2274</v>
      </c>
    </row>
    <row r="430" spans="1:69" x14ac:dyDescent="0.25">
      <c r="A430" s="18"/>
      <c r="B430" s="94"/>
      <c r="C430" s="94"/>
      <c r="BP430" s="95">
        <v>488912229</v>
      </c>
      <c r="BQ430" t="s">
        <v>2262</v>
      </c>
    </row>
    <row r="431" spans="1:69" x14ac:dyDescent="0.25">
      <c r="A431" s="26"/>
      <c r="B431" s="96"/>
      <c r="C431" s="96"/>
      <c r="BP431" s="95">
        <v>488913369</v>
      </c>
      <c r="BQ431" t="s">
        <v>2314</v>
      </c>
    </row>
    <row r="432" spans="1:69" x14ac:dyDescent="0.25">
      <c r="A432" s="18"/>
      <c r="B432" s="94"/>
      <c r="C432" s="94"/>
      <c r="BP432" s="95">
        <v>488914506</v>
      </c>
      <c r="BQ432" t="s">
        <v>2246</v>
      </c>
    </row>
    <row r="433" spans="1:69" x14ac:dyDescent="0.25">
      <c r="A433" s="26"/>
      <c r="B433" s="96"/>
      <c r="C433" s="96"/>
      <c r="BP433" s="95">
        <v>488915626</v>
      </c>
      <c r="BQ433" t="s">
        <v>2280</v>
      </c>
    </row>
    <row r="434" spans="1:69" x14ac:dyDescent="0.25">
      <c r="A434" s="18"/>
      <c r="B434" s="94"/>
      <c r="C434" s="94"/>
      <c r="BP434" s="95">
        <v>517927281</v>
      </c>
      <c r="BQ434" t="s">
        <v>2291</v>
      </c>
    </row>
    <row r="435" spans="1:69" x14ac:dyDescent="0.25">
      <c r="A435" s="26"/>
      <c r="B435" s="96"/>
      <c r="C435" s="96"/>
      <c r="BP435" s="95">
        <v>517928503</v>
      </c>
      <c r="BQ435" t="s">
        <v>2294</v>
      </c>
    </row>
    <row r="436" spans="1:69" x14ac:dyDescent="0.25">
      <c r="A436" s="18"/>
      <c r="B436" s="94"/>
      <c r="C436" s="94"/>
      <c r="BP436" s="95">
        <v>517929610</v>
      </c>
      <c r="BQ436" t="s">
        <v>2274</v>
      </c>
    </row>
    <row r="437" spans="1:69" x14ac:dyDescent="0.25">
      <c r="A437" s="26"/>
      <c r="B437" s="96"/>
      <c r="C437" s="96"/>
      <c r="BP437" s="95">
        <v>517930733</v>
      </c>
      <c r="BQ437" t="s">
        <v>2262</v>
      </c>
    </row>
    <row r="438" spans="1:69" x14ac:dyDescent="0.25">
      <c r="A438" s="18"/>
      <c r="B438" s="94"/>
      <c r="C438" s="94"/>
      <c r="BP438" s="95">
        <v>517931873</v>
      </c>
      <c r="BQ438" t="s">
        <v>2314</v>
      </c>
    </row>
    <row r="439" spans="1:69" x14ac:dyDescent="0.25">
      <c r="A439" s="26"/>
      <c r="B439" s="96"/>
      <c r="C439" s="96"/>
      <c r="BP439" s="95">
        <v>517933010</v>
      </c>
      <c r="BQ439" t="s">
        <v>2246</v>
      </c>
    </row>
    <row r="440" spans="1:69" x14ac:dyDescent="0.25">
      <c r="A440" s="18"/>
      <c r="B440" s="94"/>
      <c r="C440" s="94"/>
      <c r="BP440" s="95">
        <v>517934130</v>
      </c>
      <c r="BQ440" t="s">
        <v>2280</v>
      </c>
    </row>
    <row r="441" spans="1:69" x14ac:dyDescent="0.25">
      <c r="A441" s="26"/>
      <c r="B441" s="96"/>
      <c r="C441" s="96"/>
      <c r="BP441" s="95">
        <v>518155824</v>
      </c>
      <c r="BQ441" t="s">
        <v>2354</v>
      </c>
    </row>
    <row r="442" spans="1:69" x14ac:dyDescent="0.25">
      <c r="A442" s="18"/>
      <c r="B442" s="94"/>
      <c r="C442" s="94"/>
      <c r="BP442" s="95">
        <v>518160496</v>
      </c>
      <c r="BQ442" t="s">
        <v>1969</v>
      </c>
    </row>
    <row r="443" spans="1:69" x14ac:dyDescent="0.25">
      <c r="A443" s="26"/>
      <c r="B443" s="96"/>
      <c r="C443" s="96"/>
      <c r="BP443" s="95">
        <v>518162352</v>
      </c>
      <c r="BQ443" t="s">
        <v>1968</v>
      </c>
    </row>
    <row r="444" spans="1:69" x14ac:dyDescent="0.25">
      <c r="A444" s="18"/>
      <c r="B444" s="94"/>
      <c r="C444" s="94"/>
      <c r="BP444" s="95">
        <v>518165232</v>
      </c>
      <c r="BQ444" t="s">
        <v>2355</v>
      </c>
    </row>
    <row r="445" spans="1:69" x14ac:dyDescent="0.25">
      <c r="A445" s="26"/>
      <c r="B445" s="96"/>
      <c r="C445" s="96"/>
      <c r="BP445" s="95">
        <v>518166384</v>
      </c>
      <c r="BQ445" t="s">
        <v>1970</v>
      </c>
    </row>
    <row r="446" spans="1:69" x14ac:dyDescent="0.25">
      <c r="A446" s="18"/>
      <c r="B446" s="94"/>
      <c r="C446" s="94"/>
      <c r="BP446" s="95">
        <v>518166832</v>
      </c>
      <c r="BQ446" t="s">
        <v>1971</v>
      </c>
    </row>
    <row r="447" spans="1:69" x14ac:dyDescent="0.25">
      <c r="A447" s="26"/>
      <c r="B447" s="96"/>
      <c r="C447" s="96"/>
      <c r="BP447" s="95">
        <v>541278458</v>
      </c>
      <c r="BQ447" t="s">
        <v>26</v>
      </c>
    </row>
    <row r="448" spans="1:69" x14ac:dyDescent="0.25">
      <c r="A448" s="18"/>
      <c r="B448" s="94"/>
      <c r="C448" s="94"/>
      <c r="BP448" s="95">
        <v>541278473</v>
      </c>
      <c r="BQ448" t="s">
        <v>67</v>
      </c>
    </row>
    <row r="449" spans="1:69" x14ac:dyDescent="0.25">
      <c r="A449" s="26"/>
      <c r="B449" s="96"/>
      <c r="C449" s="96"/>
      <c r="BP449" s="95">
        <v>541278496</v>
      </c>
      <c r="BQ449" t="s">
        <v>2236</v>
      </c>
    </row>
    <row r="450" spans="1:69" x14ac:dyDescent="0.25">
      <c r="A450" s="18"/>
      <c r="B450" s="94"/>
      <c r="C450" s="94"/>
      <c r="BP450" s="95">
        <v>541278521</v>
      </c>
      <c r="BQ450" t="s">
        <v>2237</v>
      </c>
    </row>
    <row r="451" spans="1:69" x14ac:dyDescent="0.25">
      <c r="A451" s="26"/>
      <c r="B451" s="96"/>
      <c r="C451" s="96"/>
      <c r="BP451" s="95">
        <v>541278546</v>
      </c>
      <c r="BQ451" t="s">
        <v>2238</v>
      </c>
    </row>
    <row r="452" spans="1:69" x14ac:dyDescent="0.25">
      <c r="A452" s="18"/>
      <c r="B452" s="94"/>
      <c r="C452" s="94"/>
      <c r="BP452" s="95">
        <v>541278571</v>
      </c>
      <c r="BQ452" t="s">
        <v>2239</v>
      </c>
    </row>
    <row r="453" spans="1:69" x14ac:dyDescent="0.25">
      <c r="A453" s="26"/>
      <c r="B453" s="96"/>
      <c r="C453" s="96"/>
      <c r="BP453" s="95">
        <v>541278604</v>
      </c>
      <c r="BQ453" t="s">
        <v>2240</v>
      </c>
    </row>
    <row r="454" spans="1:69" x14ac:dyDescent="0.25">
      <c r="A454" s="18"/>
      <c r="B454" s="94"/>
      <c r="C454" s="94"/>
      <c r="BP454" s="95">
        <v>541278637</v>
      </c>
      <c r="BQ454" t="s">
        <v>2241</v>
      </c>
    </row>
    <row r="455" spans="1:69" x14ac:dyDescent="0.25">
      <c r="A455" s="26"/>
      <c r="B455" s="96"/>
      <c r="C455" s="96"/>
      <c r="BP455" s="95">
        <v>541278670</v>
      </c>
      <c r="BQ455" t="s">
        <v>2242</v>
      </c>
    </row>
    <row r="456" spans="1:69" x14ac:dyDescent="0.25">
      <c r="A456" s="18"/>
      <c r="B456" s="94"/>
      <c r="C456" s="94"/>
      <c r="BP456" s="95">
        <v>541278688</v>
      </c>
      <c r="BQ456" t="s">
        <v>2243</v>
      </c>
    </row>
    <row r="457" spans="1:69" x14ac:dyDescent="0.25">
      <c r="A457" s="26"/>
      <c r="B457" s="96"/>
      <c r="C457" s="96"/>
      <c r="BP457" s="95">
        <v>541278729</v>
      </c>
      <c r="BQ457" t="s">
        <v>43</v>
      </c>
    </row>
    <row r="458" spans="1:69" x14ac:dyDescent="0.25">
      <c r="A458" s="18"/>
      <c r="B458" s="94"/>
      <c r="C458" s="94"/>
      <c r="BP458" s="95">
        <v>541278744</v>
      </c>
      <c r="BQ458" t="s">
        <v>86</v>
      </c>
    </row>
    <row r="459" spans="1:69" x14ac:dyDescent="0.25">
      <c r="A459" s="26"/>
      <c r="B459" s="96"/>
      <c r="C459" s="96"/>
      <c r="BP459" s="95">
        <v>541278767</v>
      </c>
      <c r="BQ459" t="s">
        <v>2244</v>
      </c>
    </row>
    <row r="460" spans="1:69" x14ac:dyDescent="0.25">
      <c r="A460" s="18"/>
      <c r="B460" s="94"/>
      <c r="C460" s="94"/>
      <c r="BP460" s="95">
        <v>541278792</v>
      </c>
      <c r="BQ460" t="s">
        <v>2245</v>
      </c>
    </row>
    <row r="461" spans="1:69" x14ac:dyDescent="0.25">
      <c r="A461" s="26"/>
      <c r="B461" s="96"/>
      <c r="C461" s="96"/>
      <c r="BP461" s="95">
        <v>541278817</v>
      </c>
      <c r="BQ461" t="s">
        <v>2246</v>
      </c>
    </row>
    <row r="462" spans="1:69" x14ac:dyDescent="0.25">
      <c r="A462" s="18"/>
      <c r="B462" s="94"/>
      <c r="C462" s="94"/>
      <c r="BP462" s="95">
        <v>541278842</v>
      </c>
      <c r="BQ462" t="s">
        <v>2247</v>
      </c>
    </row>
    <row r="463" spans="1:69" x14ac:dyDescent="0.25">
      <c r="A463" s="26"/>
      <c r="B463" s="96"/>
      <c r="C463" s="96"/>
      <c r="BP463" s="95">
        <v>541278875</v>
      </c>
      <c r="BQ463" t="s">
        <v>2248</v>
      </c>
    </row>
    <row r="464" spans="1:69" x14ac:dyDescent="0.25">
      <c r="A464" s="18"/>
      <c r="B464" s="94"/>
      <c r="C464" s="94"/>
      <c r="BP464" s="95">
        <v>541278908</v>
      </c>
      <c r="BQ464" t="s">
        <v>2249</v>
      </c>
    </row>
    <row r="465" spans="1:69" x14ac:dyDescent="0.25">
      <c r="A465" s="26"/>
      <c r="B465" s="96"/>
      <c r="C465" s="96"/>
      <c r="BP465" s="95">
        <v>541278941</v>
      </c>
      <c r="BQ465" t="s">
        <v>2250</v>
      </c>
    </row>
    <row r="466" spans="1:69" x14ac:dyDescent="0.25">
      <c r="A466" s="18"/>
      <c r="B466" s="94"/>
      <c r="C466" s="94"/>
      <c r="BP466" s="95">
        <v>541278959</v>
      </c>
      <c r="BQ466" t="s">
        <v>2251</v>
      </c>
    </row>
    <row r="467" spans="1:69" x14ac:dyDescent="0.25">
      <c r="A467" s="26"/>
      <c r="B467" s="96"/>
      <c r="C467" s="96"/>
      <c r="BP467" s="95">
        <v>541279005</v>
      </c>
      <c r="BQ467" t="s">
        <v>41</v>
      </c>
    </row>
    <row r="468" spans="1:69" x14ac:dyDescent="0.25">
      <c r="A468" s="18"/>
      <c r="B468" s="94"/>
      <c r="C468" s="94"/>
      <c r="BP468" s="95">
        <v>541279020</v>
      </c>
      <c r="BQ468" t="s">
        <v>83</v>
      </c>
    </row>
    <row r="469" spans="1:69" x14ac:dyDescent="0.25">
      <c r="A469" s="26"/>
      <c r="B469" s="96"/>
      <c r="C469" s="96"/>
      <c r="BP469" s="95">
        <v>541279043</v>
      </c>
      <c r="BQ469" t="s">
        <v>2252</v>
      </c>
    </row>
    <row r="470" spans="1:69" x14ac:dyDescent="0.25">
      <c r="A470" s="18"/>
      <c r="B470" s="94"/>
      <c r="C470" s="94"/>
      <c r="BP470" s="95">
        <v>541279068</v>
      </c>
      <c r="BQ470" t="s">
        <v>2253</v>
      </c>
    </row>
    <row r="471" spans="1:69" x14ac:dyDescent="0.25">
      <c r="A471" s="26"/>
      <c r="B471" s="96"/>
      <c r="C471" s="96"/>
      <c r="BP471" s="95">
        <v>541279093</v>
      </c>
      <c r="BQ471" t="s">
        <v>2254</v>
      </c>
    </row>
    <row r="472" spans="1:69" x14ac:dyDescent="0.25">
      <c r="A472" s="18"/>
      <c r="B472" s="94"/>
      <c r="C472" s="94"/>
      <c r="BP472" s="95">
        <v>541279118</v>
      </c>
      <c r="BQ472" t="s">
        <v>2255</v>
      </c>
    </row>
    <row r="473" spans="1:69" x14ac:dyDescent="0.25">
      <c r="A473" s="26"/>
      <c r="B473" s="96"/>
      <c r="C473" s="96"/>
      <c r="BP473" s="95">
        <v>541279151</v>
      </c>
      <c r="BQ473" t="s">
        <v>2256</v>
      </c>
    </row>
    <row r="474" spans="1:69" x14ac:dyDescent="0.25">
      <c r="A474" s="18"/>
      <c r="B474" s="94"/>
      <c r="C474" s="94"/>
      <c r="BP474" s="95">
        <v>541279184</v>
      </c>
      <c r="BQ474" t="s">
        <v>2257</v>
      </c>
    </row>
    <row r="475" spans="1:69" x14ac:dyDescent="0.25">
      <c r="A475" s="26"/>
      <c r="B475" s="96"/>
      <c r="C475" s="96"/>
      <c r="BP475" s="95">
        <v>541279217</v>
      </c>
      <c r="BQ475" t="s">
        <v>2258</v>
      </c>
    </row>
    <row r="476" spans="1:69" x14ac:dyDescent="0.25">
      <c r="A476" s="18"/>
      <c r="B476" s="94"/>
      <c r="C476" s="94"/>
      <c r="BP476" s="95">
        <v>541279235</v>
      </c>
      <c r="BQ476" t="s">
        <v>2259</v>
      </c>
    </row>
    <row r="477" spans="1:69" x14ac:dyDescent="0.25">
      <c r="A477" s="26"/>
      <c r="B477" s="96"/>
      <c r="C477" s="96"/>
      <c r="BP477" s="95">
        <v>541279278</v>
      </c>
      <c r="BQ477" t="s">
        <v>33</v>
      </c>
    </row>
    <row r="478" spans="1:69" x14ac:dyDescent="0.25">
      <c r="A478" s="18"/>
      <c r="B478" s="94"/>
      <c r="C478" s="94"/>
      <c r="BP478" s="95">
        <v>541279293</v>
      </c>
      <c r="BQ478" t="s">
        <v>78</v>
      </c>
    </row>
    <row r="479" spans="1:69" x14ac:dyDescent="0.25">
      <c r="A479" s="26"/>
      <c r="B479" s="96"/>
      <c r="C479" s="96"/>
      <c r="BP479" s="95">
        <v>541279316</v>
      </c>
      <c r="BQ479" t="s">
        <v>2260</v>
      </c>
    </row>
    <row r="480" spans="1:69" x14ac:dyDescent="0.25">
      <c r="A480" s="18"/>
      <c r="B480" s="94"/>
      <c r="C480" s="94"/>
      <c r="BP480" s="95">
        <v>541279341</v>
      </c>
      <c r="BQ480" t="s">
        <v>2261</v>
      </c>
    </row>
    <row r="481" spans="1:69" x14ac:dyDescent="0.25">
      <c r="A481" s="26"/>
      <c r="B481" s="96"/>
      <c r="C481" s="96"/>
      <c r="BP481" s="95">
        <v>541279366</v>
      </c>
      <c r="BQ481" t="s">
        <v>2262</v>
      </c>
    </row>
    <row r="482" spans="1:69" x14ac:dyDescent="0.25">
      <c r="A482" s="18"/>
      <c r="B482" s="94"/>
      <c r="C482" s="94"/>
      <c r="BP482" s="95">
        <v>541279391</v>
      </c>
      <c r="BQ482" t="s">
        <v>2263</v>
      </c>
    </row>
    <row r="483" spans="1:69" x14ac:dyDescent="0.25">
      <c r="A483" s="26"/>
      <c r="B483" s="96"/>
      <c r="C483" s="96"/>
      <c r="BP483" s="95">
        <v>541279424</v>
      </c>
      <c r="BQ483" t="s">
        <v>2264</v>
      </c>
    </row>
    <row r="484" spans="1:69" x14ac:dyDescent="0.25">
      <c r="A484" s="18"/>
      <c r="B484" s="94"/>
      <c r="C484" s="94"/>
      <c r="BP484" s="95">
        <v>541279457</v>
      </c>
      <c r="BQ484" t="s">
        <v>2265</v>
      </c>
    </row>
    <row r="485" spans="1:69" x14ac:dyDescent="0.25">
      <c r="A485" s="26"/>
      <c r="B485" s="96"/>
      <c r="C485" s="96"/>
      <c r="BP485" s="95">
        <v>541279490</v>
      </c>
      <c r="BQ485" t="s">
        <v>2266</v>
      </c>
    </row>
    <row r="486" spans="1:69" x14ac:dyDescent="0.25">
      <c r="A486" s="18"/>
      <c r="B486" s="94"/>
      <c r="C486" s="94"/>
      <c r="BP486" s="95">
        <v>541279508</v>
      </c>
      <c r="BQ486" t="s">
        <v>2267</v>
      </c>
    </row>
    <row r="487" spans="1:69" x14ac:dyDescent="0.25">
      <c r="A487" s="26"/>
      <c r="B487" s="96"/>
      <c r="C487" s="96"/>
      <c r="BP487" s="95">
        <v>541279552</v>
      </c>
      <c r="BQ487" t="s">
        <v>28</v>
      </c>
    </row>
    <row r="488" spans="1:69" x14ac:dyDescent="0.25">
      <c r="A488" s="18"/>
      <c r="B488" s="94"/>
      <c r="C488" s="94"/>
      <c r="BP488" s="95">
        <v>541279567</v>
      </c>
      <c r="BQ488" t="s">
        <v>70</v>
      </c>
    </row>
    <row r="489" spans="1:69" x14ac:dyDescent="0.25">
      <c r="A489" s="26"/>
      <c r="B489" s="96"/>
      <c r="C489" s="96"/>
      <c r="BP489" s="95">
        <v>541279590</v>
      </c>
      <c r="BQ489" t="s">
        <v>2268</v>
      </c>
    </row>
    <row r="490" spans="1:69" x14ac:dyDescent="0.25">
      <c r="A490" s="18"/>
      <c r="B490" s="94"/>
      <c r="C490" s="94"/>
      <c r="BP490" s="95">
        <v>541279615</v>
      </c>
      <c r="BQ490" t="s">
        <v>2269</v>
      </c>
    </row>
    <row r="491" spans="1:69" x14ac:dyDescent="0.25">
      <c r="A491" s="26"/>
      <c r="B491" s="96"/>
      <c r="C491" s="96"/>
      <c r="BP491" s="95">
        <v>541279640</v>
      </c>
      <c r="BQ491" t="s">
        <v>2270</v>
      </c>
    </row>
    <row r="492" spans="1:69" x14ac:dyDescent="0.25">
      <c r="A492" s="18"/>
      <c r="B492" s="94"/>
      <c r="C492" s="94"/>
      <c r="BP492" s="95">
        <v>541279665</v>
      </c>
      <c r="BQ492" t="s">
        <v>2271</v>
      </c>
    </row>
    <row r="493" spans="1:69" x14ac:dyDescent="0.25">
      <c r="A493" s="26"/>
      <c r="B493" s="96"/>
      <c r="C493" s="96"/>
      <c r="BP493" s="95">
        <v>541279698</v>
      </c>
      <c r="BQ493" t="s">
        <v>2272</v>
      </c>
    </row>
    <row r="494" spans="1:69" x14ac:dyDescent="0.25">
      <c r="A494" s="18"/>
      <c r="B494" s="94"/>
      <c r="C494" s="94"/>
      <c r="BP494" s="95">
        <v>541279731</v>
      </c>
      <c r="BQ494" t="s">
        <v>2273</v>
      </c>
    </row>
    <row r="495" spans="1:69" x14ac:dyDescent="0.25">
      <c r="A495" s="26"/>
      <c r="B495" s="96"/>
      <c r="C495" s="96"/>
      <c r="BP495" s="95">
        <v>541279781</v>
      </c>
      <c r="BQ495" t="s">
        <v>35</v>
      </c>
    </row>
    <row r="496" spans="1:69" x14ac:dyDescent="0.25">
      <c r="A496" s="18"/>
      <c r="B496" s="94"/>
      <c r="C496" s="94"/>
      <c r="BP496" s="95">
        <v>541279796</v>
      </c>
      <c r="BQ496" t="s">
        <v>37</v>
      </c>
    </row>
    <row r="497" spans="1:69" x14ac:dyDescent="0.25">
      <c r="A497" s="26"/>
      <c r="B497" s="96"/>
      <c r="C497" s="96"/>
      <c r="BP497" s="95">
        <v>541279823</v>
      </c>
      <c r="BQ497" t="s">
        <v>39</v>
      </c>
    </row>
    <row r="498" spans="1:69" x14ac:dyDescent="0.25">
      <c r="A498" s="18"/>
      <c r="B498" s="94"/>
      <c r="C498" s="94"/>
      <c r="BP498" s="95">
        <v>541279850</v>
      </c>
      <c r="BQ498" t="s">
        <v>2274</v>
      </c>
    </row>
    <row r="499" spans="1:69" x14ac:dyDescent="0.25">
      <c r="A499" s="26"/>
      <c r="B499" s="96"/>
      <c r="C499" s="96"/>
      <c r="BP499" s="95">
        <v>541279875</v>
      </c>
      <c r="BQ499" t="s">
        <v>2275</v>
      </c>
    </row>
    <row r="500" spans="1:69" x14ac:dyDescent="0.25">
      <c r="A500" s="18"/>
      <c r="B500" s="94"/>
      <c r="C500" s="94"/>
      <c r="BP500" s="95">
        <v>541279900</v>
      </c>
      <c r="BQ500" t="s">
        <v>2276</v>
      </c>
    </row>
    <row r="501" spans="1:69" x14ac:dyDescent="0.25">
      <c r="A501" s="26"/>
      <c r="B501" s="96"/>
      <c r="C501" s="96"/>
      <c r="BP501" s="95">
        <v>541279925</v>
      </c>
      <c r="BQ501" t="s">
        <v>2277</v>
      </c>
    </row>
    <row r="502" spans="1:69" x14ac:dyDescent="0.25">
      <c r="A502" s="18"/>
      <c r="B502" s="94"/>
      <c r="C502" s="94"/>
      <c r="BP502" s="95">
        <v>541279950</v>
      </c>
      <c r="BQ502" t="s">
        <v>2278</v>
      </c>
    </row>
    <row r="503" spans="1:69" x14ac:dyDescent="0.25">
      <c r="A503" s="26"/>
      <c r="B503" s="96"/>
      <c r="C503" s="96"/>
      <c r="BP503" s="95">
        <v>541279975</v>
      </c>
      <c r="BQ503" t="s">
        <v>2279</v>
      </c>
    </row>
    <row r="504" spans="1:69" x14ac:dyDescent="0.25">
      <c r="A504" s="18"/>
      <c r="B504" s="94"/>
      <c r="C504" s="94"/>
      <c r="BP504" s="95">
        <v>541280014</v>
      </c>
      <c r="BQ504" t="s">
        <v>31</v>
      </c>
    </row>
    <row r="505" spans="1:69" x14ac:dyDescent="0.25">
      <c r="A505" s="26"/>
      <c r="B505" s="96"/>
      <c r="C505" s="96"/>
      <c r="BP505" s="95">
        <v>541280029</v>
      </c>
      <c r="BQ505" t="s">
        <v>73</v>
      </c>
    </row>
    <row r="506" spans="1:69" x14ac:dyDescent="0.25">
      <c r="A506" s="18"/>
      <c r="B506" s="94"/>
      <c r="C506" s="94"/>
      <c r="BP506" s="95">
        <v>541280052</v>
      </c>
      <c r="BQ506" t="s">
        <v>2280</v>
      </c>
    </row>
    <row r="507" spans="1:69" x14ac:dyDescent="0.25">
      <c r="A507" s="26"/>
      <c r="B507" s="96"/>
      <c r="C507" s="96"/>
      <c r="BP507" s="95">
        <v>541280077</v>
      </c>
      <c r="BQ507" t="s">
        <v>2281</v>
      </c>
    </row>
    <row r="508" spans="1:69" x14ac:dyDescent="0.25">
      <c r="A508" s="18"/>
      <c r="B508" s="94"/>
      <c r="C508" s="94"/>
      <c r="BP508" s="95">
        <v>541280102</v>
      </c>
      <c r="BQ508" t="s">
        <v>2282</v>
      </c>
    </row>
    <row r="509" spans="1:69" x14ac:dyDescent="0.25">
      <c r="A509" s="26"/>
      <c r="B509" s="96"/>
      <c r="C509" s="96"/>
      <c r="BP509" s="95">
        <v>541280127</v>
      </c>
      <c r="BQ509" t="s">
        <v>2283</v>
      </c>
    </row>
    <row r="510" spans="1:69" x14ac:dyDescent="0.25">
      <c r="A510" s="18"/>
      <c r="B510" s="94"/>
      <c r="C510" s="94"/>
      <c r="BP510" s="95">
        <v>541280160</v>
      </c>
      <c r="BQ510" t="s">
        <v>2284</v>
      </c>
    </row>
    <row r="511" spans="1:69" x14ac:dyDescent="0.25">
      <c r="A511" s="26"/>
      <c r="B511" s="96"/>
      <c r="C511" s="96"/>
      <c r="BP511" s="95">
        <v>541280193</v>
      </c>
      <c r="BQ511" t="s">
        <v>2285</v>
      </c>
    </row>
    <row r="512" spans="1:69" x14ac:dyDescent="0.25">
      <c r="A512" s="18"/>
      <c r="B512" s="94"/>
      <c r="C512" s="94"/>
      <c r="BP512" s="95">
        <v>541280243</v>
      </c>
      <c r="BQ512" t="s">
        <v>45</v>
      </c>
    </row>
    <row r="513" spans="1:69" x14ac:dyDescent="0.25">
      <c r="A513" s="26"/>
      <c r="B513" s="96"/>
      <c r="C513" s="96"/>
      <c r="BP513" s="95">
        <v>541280258</v>
      </c>
      <c r="BQ513" t="s">
        <v>91</v>
      </c>
    </row>
    <row r="514" spans="1:69" x14ac:dyDescent="0.25">
      <c r="A514" s="18"/>
      <c r="B514" s="94"/>
      <c r="C514" s="94"/>
      <c r="BP514" s="95">
        <v>541280281</v>
      </c>
      <c r="BQ514" t="s">
        <v>2286</v>
      </c>
    </row>
    <row r="515" spans="1:69" x14ac:dyDescent="0.25">
      <c r="A515" s="26"/>
      <c r="B515" s="96"/>
      <c r="C515" s="96"/>
      <c r="BP515" s="95">
        <v>541280306</v>
      </c>
      <c r="BQ515" t="s">
        <v>2287</v>
      </c>
    </row>
    <row r="516" spans="1:69" x14ac:dyDescent="0.25">
      <c r="A516" s="18"/>
      <c r="B516" s="94"/>
      <c r="C516" s="94"/>
      <c r="BP516" s="95">
        <v>541280331</v>
      </c>
      <c r="BQ516" t="s">
        <v>2288</v>
      </c>
    </row>
    <row r="517" spans="1:69" x14ac:dyDescent="0.25">
      <c r="A517" s="26"/>
      <c r="B517" s="96"/>
      <c r="C517" s="96"/>
      <c r="BP517" s="95">
        <v>541280356</v>
      </c>
      <c r="BQ517" t="s">
        <v>2289</v>
      </c>
    </row>
    <row r="518" spans="1:69" x14ac:dyDescent="0.25">
      <c r="A518" s="18"/>
      <c r="B518" s="94"/>
      <c r="C518" s="94"/>
      <c r="BP518" s="95">
        <v>541280389</v>
      </c>
      <c r="BQ518" t="s">
        <v>2290</v>
      </c>
    </row>
    <row r="519" spans="1:69" x14ac:dyDescent="0.25">
      <c r="A519" s="26"/>
      <c r="B519" s="96"/>
      <c r="C519" s="96"/>
      <c r="BP519" s="95">
        <v>541280422</v>
      </c>
      <c r="BQ519" t="s">
        <v>2291</v>
      </c>
    </row>
    <row r="520" spans="1:69" x14ac:dyDescent="0.25">
      <c r="A520" s="18"/>
      <c r="B520" s="94"/>
      <c r="C520" s="94"/>
      <c r="BP520" s="95">
        <v>541280455</v>
      </c>
      <c r="BQ520" t="s">
        <v>2292</v>
      </c>
    </row>
    <row r="521" spans="1:69" x14ac:dyDescent="0.25">
      <c r="A521" s="26"/>
      <c r="B521" s="96"/>
      <c r="C521" s="96"/>
      <c r="BP521" s="95">
        <v>541280473</v>
      </c>
      <c r="BQ521" t="s">
        <v>2293</v>
      </c>
    </row>
    <row r="522" spans="1:69" x14ac:dyDescent="0.25">
      <c r="A522" s="18"/>
      <c r="B522" s="94"/>
      <c r="C522" s="94"/>
      <c r="BP522" s="95">
        <v>541280516</v>
      </c>
      <c r="BQ522" t="s">
        <v>47</v>
      </c>
    </row>
    <row r="523" spans="1:69" x14ac:dyDescent="0.25">
      <c r="A523" s="26"/>
      <c r="B523" s="96"/>
      <c r="C523" s="96"/>
      <c r="BP523" s="95">
        <v>541280531</v>
      </c>
      <c r="BQ523" t="s">
        <v>95</v>
      </c>
    </row>
    <row r="524" spans="1:69" x14ac:dyDescent="0.25">
      <c r="A524" s="18"/>
      <c r="B524" s="94"/>
      <c r="C524" s="94"/>
      <c r="BP524" s="95">
        <v>541280554</v>
      </c>
      <c r="BQ524" t="s">
        <v>2294</v>
      </c>
    </row>
    <row r="525" spans="1:69" x14ac:dyDescent="0.25">
      <c r="A525" s="26"/>
      <c r="B525" s="96"/>
      <c r="C525" s="96"/>
      <c r="BP525" s="95">
        <v>541280579</v>
      </c>
      <c r="BQ525" t="s">
        <v>2295</v>
      </c>
    </row>
    <row r="526" spans="1:69" x14ac:dyDescent="0.25">
      <c r="A526" s="18"/>
      <c r="B526" s="94"/>
      <c r="C526" s="94"/>
      <c r="BP526" s="95">
        <v>541280604</v>
      </c>
      <c r="BQ526" t="s">
        <v>2296</v>
      </c>
    </row>
    <row r="527" spans="1:69" x14ac:dyDescent="0.25">
      <c r="A527" s="26"/>
      <c r="B527" s="96"/>
      <c r="C527" s="96"/>
      <c r="BP527" s="95">
        <v>541280629</v>
      </c>
      <c r="BQ527" t="s">
        <v>2297</v>
      </c>
    </row>
    <row r="528" spans="1:69" x14ac:dyDescent="0.25">
      <c r="A528" s="18"/>
      <c r="B528" s="94"/>
      <c r="C528" s="94"/>
      <c r="BP528" s="95">
        <v>541280662</v>
      </c>
      <c r="BQ528" t="s">
        <v>2298</v>
      </c>
    </row>
    <row r="529" spans="1:69" x14ac:dyDescent="0.25">
      <c r="A529" s="26"/>
      <c r="B529" s="96"/>
      <c r="C529" s="96"/>
      <c r="BP529" s="95">
        <v>541280695</v>
      </c>
      <c r="BQ529" t="s">
        <v>2299</v>
      </c>
    </row>
    <row r="530" spans="1:69" x14ac:dyDescent="0.25">
      <c r="A530" s="18"/>
      <c r="B530" s="94"/>
      <c r="C530" s="94"/>
      <c r="BP530" s="95">
        <v>541280728</v>
      </c>
      <c r="BQ530" t="s">
        <v>2300</v>
      </c>
    </row>
    <row r="531" spans="1:69" x14ac:dyDescent="0.25">
      <c r="A531" s="26"/>
      <c r="B531" s="96"/>
      <c r="C531" s="96"/>
      <c r="BP531" s="95">
        <v>541280746</v>
      </c>
      <c r="BQ531" t="s">
        <v>2301</v>
      </c>
    </row>
    <row r="532" spans="1:69" x14ac:dyDescent="0.25">
      <c r="A532" s="18"/>
      <c r="B532" s="94"/>
      <c r="C532" s="94"/>
      <c r="BP532" s="95">
        <v>541280784</v>
      </c>
      <c r="BQ532" t="s">
        <v>49</v>
      </c>
    </row>
    <row r="533" spans="1:69" x14ac:dyDescent="0.25">
      <c r="A533" s="26"/>
      <c r="B533" s="96"/>
      <c r="C533" s="96"/>
      <c r="BP533" s="95">
        <v>541280801</v>
      </c>
      <c r="BQ533" t="s">
        <v>100</v>
      </c>
    </row>
    <row r="534" spans="1:69" x14ac:dyDescent="0.25">
      <c r="A534" s="18"/>
      <c r="B534" s="94"/>
      <c r="C534" s="94"/>
      <c r="BP534" s="95">
        <v>541280826</v>
      </c>
      <c r="BQ534" t="s">
        <v>51</v>
      </c>
    </row>
    <row r="535" spans="1:69" x14ac:dyDescent="0.25">
      <c r="A535" s="26"/>
      <c r="B535" s="96"/>
      <c r="C535" s="96"/>
      <c r="BP535" s="95">
        <v>541280843</v>
      </c>
      <c r="BQ535" t="s">
        <v>105</v>
      </c>
    </row>
    <row r="536" spans="1:69" x14ac:dyDescent="0.25">
      <c r="A536" s="18"/>
      <c r="B536" s="94"/>
      <c r="C536" s="94"/>
      <c r="BP536" s="95">
        <v>541280868</v>
      </c>
      <c r="BQ536" t="s">
        <v>53</v>
      </c>
    </row>
    <row r="537" spans="1:69" x14ac:dyDescent="0.25">
      <c r="A537" s="26"/>
      <c r="B537" s="96"/>
      <c r="C537" s="96"/>
      <c r="BP537" s="95">
        <v>541280885</v>
      </c>
      <c r="BQ537" t="s">
        <v>111</v>
      </c>
    </row>
    <row r="538" spans="1:69" x14ac:dyDescent="0.25">
      <c r="A538" s="18"/>
      <c r="B538" s="94"/>
      <c r="C538" s="94"/>
      <c r="BP538" s="95">
        <v>541280910</v>
      </c>
      <c r="BQ538" t="s">
        <v>2302</v>
      </c>
    </row>
    <row r="539" spans="1:69" x14ac:dyDescent="0.25">
      <c r="A539" s="26"/>
      <c r="B539" s="96"/>
      <c r="C539" s="96"/>
      <c r="BP539" s="95">
        <v>541280936</v>
      </c>
      <c r="BQ539" t="s">
        <v>2303</v>
      </c>
    </row>
    <row r="540" spans="1:69" x14ac:dyDescent="0.25">
      <c r="A540" s="18"/>
      <c r="B540" s="94"/>
      <c r="C540" s="94"/>
      <c r="BP540" s="95">
        <v>541280962</v>
      </c>
      <c r="BQ540" t="s">
        <v>2304</v>
      </c>
    </row>
    <row r="541" spans="1:69" x14ac:dyDescent="0.25">
      <c r="A541" s="26"/>
      <c r="B541" s="96"/>
      <c r="C541" s="96"/>
      <c r="BP541" s="95">
        <v>541280988</v>
      </c>
      <c r="BQ541" t="s">
        <v>2305</v>
      </c>
    </row>
    <row r="542" spans="1:69" x14ac:dyDescent="0.25">
      <c r="A542" s="18"/>
      <c r="B542" s="94"/>
      <c r="C542" s="94"/>
      <c r="BP542" s="95">
        <v>541281014</v>
      </c>
      <c r="BQ542" t="s">
        <v>2306</v>
      </c>
    </row>
    <row r="543" spans="1:69" x14ac:dyDescent="0.25">
      <c r="A543" s="26"/>
      <c r="B543" s="96"/>
      <c r="C543" s="96"/>
      <c r="BP543" s="95">
        <v>541281039</v>
      </c>
      <c r="BQ543" t="s">
        <v>2307</v>
      </c>
    </row>
    <row r="544" spans="1:69" x14ac:dyDescent="0.25">
      <c r="A544" s="18"/>
      <c r="B544" s="94"/>
      <c r="C544" s="94"/>
      <c r="BP544" s="95">
        <v>541281073</v>
      </c>
      <c r="BQ544" t="s">
        <v>2308</v>
      </c>
    </row>
    <row r="545" spans="1:69" x14ac:dyDescent="0.25">
      <c r="A545" s="26"/>
      <c r="B545" s="96"/>
      <c r="C545" s="96"/>
      <c r="BP545" s="95">
        <v>541281107</v>
      </c>
      <c r="BQ545" t="s">
        <v>2309</v>
      </c>
    </row>
    <row r="546" spans="1:69" x14ac:dyDescent="0.25">
      <c r="A546" s="18"/>
      <c r="B546" s="94"/>
      <c r="C546" s="94"/>
      <c r="BP546" s="95">
        <v>541281141</v>
      </c>
      <c r="BQ546" t="s">
        <v>2310</v>
      </c>
    </row>
    <row r="547" spans="1:69" x14ac:dyDescent="0.25">
      <c r="A547" s="26"/>
      <c r="B547" s="96"/>
      <c r="C547" s="96"/>
      <c r="BP547" s="95">
        <v>541281175</v>
      </c>
      <c r="BQ547" t="s">
        <v>2311</v>
      </c>
    </row>
    <row r="548" spans="1:69" x14ac:dyDescent="0.25">
      <c r="A548" s="18"/>
      <c r="B548" s="94"/>
      <c r="C548" s="94"/>
      <c r="BP548" s="95">
        <v>541281224</v>
      </c>
      <c r="BQ548" t="s">
        <v>55</v>
      </c>
    </row>
    <row r="549" spans="1:69" x14ac:dyDescent="0.25">
      <c r="A549" s="26"/>
      <c r="B549" s="96"/>
      <c r="C549" s="96"/>
      <c r="BP549" s="95">
        <v>541281242</v>
      </c>
      <c r="BQ549" t="s">
        <v>57</v>
      </c>
    </row>
    <row r="550" spans="1:69" x14ac:dyDescent="0.25">
      <c r="A550" s="18"/>
      <c r="B550" s="94"/>
      <c r="C550" s="94"/>
      <c r="BP550" s="95">
        <v>541281260</v>
      </c>
      <c r="BQ550" t="s">
        <v>117</v>
      </c>
    </row>
    <row r="551" spans="1:69" x14ac:dyDescent="0.25">
      <c r="A551" s="26"/>
      <c r="B551" s="96"/>
      <c r="C551" s="96"/>
      <c r="BP551" s="95">
        <v>541281286</v>
      </c>
      <c r="BQ551" t="s">
        <v>122</v>
      </c>
    </row>
    <row r="552" spans="1:69" x14ac:dyDescent="0.25">
      <c r="A552" s="18"/>
      <c r="B552" s="94"/>
      <c r="C552" s="94"/>
      <c r="BP552" s="95">
        <v>541281312</v>
      </c>
      <c r="BQ552" t="s">
        <v>2312</v>
      </c>
    </row>
    <row r="553" spans="1:69" x14ac:dyDescent="0.25">
      <c r="A553" s="26"/>
      <c r="B553" s="96"/>
      <c r="C553" s="96"/>
      <c r="BP553" s="95">
        <v>541281337</v>
      </c>
      <c r="BQ553" t="s">
        <v>2313</v>
      </c>
    </row>
    <row r="554" spans="1:69" x14ac:dyDescent="0.25">
      <c r="A554" s="18"/>
      <c r="B554" s="94"/>
      <c r="C554" s="94"/>
      <c r="BP554" s="95">
        <v>541281362</v>
      </c>
      <c r="BQ554" t="s">
        <v>2314</v>
      </c>
    </row>
    <row r="555" spans="1:69" x14ac:dyDescent="0.25">
      <c r="A555" s="26"/>
      <c r="B555" s="96"/>
      <c r="C555" s="96"/>
      <c r="BP555" s="95">
        <v>541281387</v>
      </c>
      <c r="BQ555" t="s">
        <v>2315</v>
      </c>
    </row>
    <row r="556" spans="1:69" x14ac:dyDescent="0.25">
      <c r="A556" s="18"/>
      <c r="B556" s="94"/>
      <c r="C556" s="94"/>
      <c r="BP556" s="95">
        <v>541281420</v>
      </c>
      <c r="BQ556" t="s">
        <v>2316</v>
      </c>
    </row>
    <row r="557" spans="1:69" x14ac:dyDescent="0.25">
      <c r="A557" s="26"/>
      <c r="B557" s="96"/>
      <c r="C557" s="96"/>
      <c r="BP557" s="95">
        <v>541281453</v>
      </c>
      <c r="BQ557" t="s">
        <v>2317</v>
      </c>
    </row>
    <row r="558" spans="1:69" x14ac:dyDescent="0.25">
      <c r="A558" s="18"/>
      <c r="B558" s="94"/>
      <c r="C558" s="94"/>
      <c r="BP558" s="95">
        <v>541281510</v>
      </c>
      <c r="BQ558" t="s">
        <v>59</v>
      </c>
    </row>
    <row r="559" spans="1:69" x14ac:dyDescent="0.25">
      <c r="A559" s="26"/>
      <c r="B559" s="96"/>
      <c r="C559" s="96"/>
      <c r="BP559" s="95">
        <v>541281528</v>
      </c>
      <c r="BQ559" t="s">
        <v>127</v>
      </c>
    </row>
    <row r="560" spans="1:69" x14ac:dyDescent="0.25">
      <c r="A560" s="18"/>
      <c r="B560" s="94"/>
      <c r="C560" s="94"/>
      <c r="BP560" s="95">
        <v>541281554</v>
      </c>
      <c r="BQ560" t="s">
        <v>2318</v>
      </c>
    </row>
    <row r="561" spans="1:69" x14ac:dyDescent="0.25">
      <c r="A561" s="26"/>
      <c r="B561" s="96"/>
      <c r="C561" s="96"/>
      <c r="BP561" s="95">
        <v>541281579</v>
      </c>
      <c r="BQ561" t="s">
        <v>2319</v>
      </c>
    </row>
    <row r="562" spans="1:69" x14ac:dyDescent="0.25">
      <c r="A562" s="18"/>
      <c r="B562" s="94"/>
      <c r="C562" s="94"/>
      <c r="BP562" s="95">
        <v>541281604</v>
      </c>
      <c r="BQ562" t="s">
        <v>2320</v>
      </c>
    </row>
    <row r="563" spans="1:69" x14ac:dyDescent="0.25">
      <c r="A563" s="26"/>
      <c r="B563" s="96"/>
      <c r="C563" s="96"/>
      <c r="BP563" s="95">
        <v>541281629</v>
      </c>
      <c r="BQ563" t="s">
        <v>2321</v>
      </c>
    </row>
    <row r="564" spans="1:69" x14ac:dyDescent="0.25">
      <c r="A564" s="18"/>
      <c r="B564" s="94"/>
      <c r="C564" s="94"/>
      <c r="BP564" s="95">
        <v>541281662</v>
      </c>
      <c r="BQ564" t="s">
        <v>2322</v>
      </c>
    </row>
    <row r="565" spans="1:69" x14ac:dyDescent="0.25">
      <c r="A565" s="26"/>
      <c r="B565" s="96"/>
      <c r="C565" s="96"/>
      <c r="BP565" s="95">
        <v>541281695</v>
      </c>
      <c r="BQ565" t="s">
        <v>2323</v>
      </c>
    </row>
    <row r="566" spans="1:69" x14ac:dyDescent="0.25">
      <c r="A566" s="18"/>
      <c r="B566" s="94"/>
      <c r="C566" s="94"/>
      <c r="BP566" s="95">
        <v>541281728</v>
      </c>
      <c r="BQ566" t="s">
        <v>2324</v>
      </c>
    </row>
    <row r="567" spans="1:69" x14ac:dyDescent="0.25">
      <c r="A567" s="26"/>
      <c r="B567" s="96"/>
      <c r="C567" s="96"/>
      <c r="BP567" s="95">
        <v>541281749</v>
      </c>
      <c r="BQ567" t="s">
        <v>2325</v>
      </c>
    </row>
    <row r="568" spans="1:69" x14ac:dyDescent="0.25">
      <c r="A568" s="18"/>
      <c r="B568" s="94"/>
      <c r="C568" s="94"/>
      <c r="BP568" s="95">
        <v>541281796</v>
      </c>
      <c r="BQ568" t="s">
        <v>61</v>
      </c>
    </row>
    <row r="569" spans="1:69" x14ac:dyDescent="0.25">
      <c r="A569" s="26"/>
      <c r="B569" s="96"/>
      <c r="C569" s="96"/>
      <c r="BP569" s="95">
        <v>541281814</v>
      </c>
      <c r="BQ569" t="s">
        <v>132</v>
      </c>
    </row>
    <row r="570" spans="1:69" x14ac:dyDescent="0.25">
      <c r="A570" s="18"/>
      <c r="B570" s="94"/>
      <c r="C570" s="94"/>
      <c r="BP570" s="95">
        <v>541281859</v>
      </c>
      <c r="BQ570" t="s">
        <v>63</v>
      </c>
    </row>
    <row r="571" spans="1:69" x14ac:dyDescent="0.25">
      <c r="A571" s="26"/>
      <c r="B571" s="96"/>
      <c r="C571" s="96"/>
      <c r="BP571" s="95">
        <v>541281877</v>
      </c>
      <c r="BQ571" t="s">
        <v>65</v>
      </c>
    </row>
    <row r="572" spans="1:69" x14ac:dyDescent="0.25">
      <c r="A572" s="18"/>
      <c r="B572" s="94"/>
      <c r="C572" s="94"/>
      <c r="BP572" s="95">
        <v>541281895</v>
      </c>
      <c r="BQ572" t="s">
        <v>139</v>
      </c>
    </row>
    <row r="573" spans="1:69" x14ac:dyDescent="0.25">
      <c r="A573" s="26"/>
      <c r="B573" s="96"/>
      <c r="C573" s="96"/>
      <c r="BP573" s="95">
        <v>541281921</v>
      </c>
      <c r="BQ573" t="s">
        <v>144</v>
      </c>
    </row>
    <row r="574" spans="1:69" x14ac:dyDescent="0.25">
      <c r="A574" s="18"/>
      <c r="B574" s="94"/>
      <c r="C574" s="94"/>
      <c r="BP574" s="95">
        <v>541281947</v>
      </c>
      <c r="BQ574" t="s">
        <v>2326</v>
      </c>
    </row>
    <row r="575" spans="1:69" x14ac:dyDescent="0.25">
      <c r="A575" s="26"/>
      <c r="B575" s="96"/>
      <c r="C575" s="96"/>
      <c r="BP575" s="95">
        <v>541281974</v>
      </c>
      <c r="BQ575" t="s">
        <v>2327</v>
      </c>
    </row>
    <row r="576" spans="1:69" x14ac:dyDescent="0.25">
      <c r="A576" s="18"/>
      <c r="B576" s="94"/>
      <c r="C576" s="94"/>
      <c r="BP576" s="95">
        <v>541281999</v>
      </c>
      <c r="BQ576" t="s">
        <v>2328</v>
      </c>
    </row>
    <row r="577" spans="1:69" x14ac:dyDescent="0.25">
      <c r="A577" s="26"/>
      <c r="B577" s="96"/>
      <c r="C577" s="96"/>
      <c r="BP577" s="95">
        <v>541282024</v>
      </c>
      <c r="BQ577" t="s">
        <v>2329</v>
      </c>
    </row>
    <row r="578" spans="1:69" x14ac:dyDescent="0.25">
      <c r="A578" s="18"/>
      <c r="B578" s="94"/>
      <c r="C578" s="94"/>
      <c r="BP578" s="95">
        <v>541282049</v>
      </c>
      <c r="BQ578" t="s">
        <v>2330</v>
      </c>
    </row>
    <row r="579" spans="1:69" x14ac:dyDescent="0.25">
      <c r="A579" s="26"/>
      <c r="B579" s="96"/>
      <c r="C579" s="96"/>
      <c r="BP579" s="95">
        <v>541282074</v>
      </c>
      <c r="BQ579" t="s">
        <v>2331</v>
      </c>
    </row>
    <row r="580" spans="1:69" x14ac:dyDescent="0.25">
      <c r="A580" s="18"/>
      <c r="B580" s="94"/>
      <c r="C580" s="94"/>
      <c r="BP580" s="95">
        <v>541282107</v>
      </c>
      <c r="BQ580" t="s">
        <v>2332</v>
      </c>
    </row>
    <row r="581" spans="1:69" x14ac:dyDescent="0.25">
      <c r="A581" s="26"/>
      <c r="B581" s="96"/>
      <c r="C581" s="96"/>
      <c r="BP581" s="95">
        <v>541282140</v>
      </c>
      <c r="BQ581" t="s">
        <v>2333</v>
      </c>
    </row>
    <row r="582" spans="1:69" x14ac:dyDescent="0.25">
      <c r="A582" s="18"/>
      <c r="B582" s="94"/>
      <c r="C582" s="94"/>
      <c r="BP582" s="95">
        <v>541282184</v>
      </c>
      <c r="BQ582" t="s">
        <v>147</v>
      </c>
    </row>
    <row r="583" spans="1:69" x14ac:dyDescent="0.25">
      <c r="A583" s="26"/>
      <c r="B583" s="96"/>
      <c r="C583" s="96"/>
      <c r="BP583" s="95">
        <v>541282202</v>
      </c>
      <c r="BQ583" t="s">
        <v>152</v>
      </c>
    </row>
    <row r="584" spans="1:69" x14ac:dyDescent="0.25">
      <c r="A584" s="18"/>
      <c r="B584" s="94"/>
      <c r="C584" s="94"/>
      <c r="BP584" s="95">
        <v>541282228</v>
      </c>
      <c r="BQ584" t="s">
        <v>156</v>
      </c>
    </row>
    <row r="585" spans="1:69" x14ac:dyDescent="0.25">
      <c r="A585" s="26"/>
      <c r="B585" s="96"/>
      <c r="C585" s="96"/>
      <c r="BP585" s="95">
        <v>541282246</v>
      </c>
      <c r="BQ585" t="s">
        <v>160</v>
      </c>
    </row>
    <row r="586" spans="1:69" x14ac:dyDescent="0.25">
      <c r="A586" s="18"/>
      <c r="B586" s="94"/>
      <c r="C586" s="94"/>
      <c r="BP586" s="95">
        <v>541282286</v>
      </c>
      <c r="BQ586" t="s">
        <v>165</v>
      </c>
    </row>
    <row r="587" spans="1:69" x14ac:dyDescent="0.25">
      <c r="A587" s="26"/>
      <c r="B587" s="96"/>
      <c r="C587" s="96"/>
      <c r="BP587" s="95">
        <v>541282304</v>
      </c>
      <c r="BQ587" t="s">
        <v>169</v>
      </c>
    </row>
    <row r="588" spans="1:69" x14ac:dyDescent="0.25">
      <c r="A588" s="18"/>
      <c r="B588" s="94"/>
      <c r="C588" s="94"/>
      <c r="BP588" s="95">
        <v>541282330</v>
      </c>
      <c r="BQ588" t="s">
        <v>174</v>
      </c>
    </row>
    <row r="589" spans="1:69" x14ac:dyDescent="0.25">
      <c r="A589" s="26"/>
      <c r="B589" s="96"/>
      <c r="C589" s="96"/>
      <c r="BP589" s="95">
        <v>541282348</v>
      </c>
      <c r="BQ589" t="s">
        <v>178</v>
      </c>
    </row>
    <row r="590" spans="1:69" x14ac:dyDescent="0.25">
      <c r="A590" s="18"/>
      <c r="B590" s="94"/>
      <c r="C590" s="94"/>
      <c r="BP590" s="95">
        <v>541282374</v>
      </c>
      <c r="BQ590" t="s">
        <v>2334</v>
      </c>
    </row>
    <row r="591" spans="1:69" x14ac:dyDescent="0.25">
      <c r="A591" s="26"/>
      <c r="B591" s="96"/>
      <c r="C591" s="96"/>
      <c r="BP591" s="95">
        <v>541282399</v>
      </c>
      <c r="BQ591" t="s">
        <v>2335</v>
      </c>
    </row>
    <row r="592" spans="1:69" x14ac:dyDescent="0.25">
      <c r="A592" s="18"/>
      <c r="B592" s="94"/>
      <c r="C592" s="94"/>
      <c r="BP592" s="95">
        <v>541282424</v>
      </c>
      <c r="BQ592" t="s">
        <v>2336</v>
      </c>
    </row>
    <row r="593" spans="1:69" x14ac:dyDescent="0.25">
      <c r="A593" s="26"/>
      <c r="B593" s="96"/>
      <c r="C593" s="96"/>
      <c r="BP593" s="95">
        <v>541282449</v>
      </c>
      <c r="BQ593" t="s">
        <v>2337</v>
      </c>
    </row>
    <row r="594" spans="1:69" x14ac:dyDescent="0.25">
      <c r="A594" s="18"/>
      <c r="B594" s="94"/>
      <c r="C594" s="94"/>
      <c r="BP594" s="95">
        <v>541282482</v>
      </c>
      <c r="BQ594" t="s">
        <v>2338</v>
      </c>
    </row>
    <row r="595" spans="1:69" x14ac:dyDescent="0.25">
      <c r="A595" s="26"/>
      <c r="B595" s="96"/>
      <c r="C595" s="96"/>
      <c r="BP595" s="95">
        <v>541282515</v>
      </c>
      <c r="BQ595" t="s">
        <v>2339</v>
      </c>
    </row>
    <row r="596" spans="1:69" x14ac:dyDescent="0.25">
      <c r="A596" s="18"/>
      <c r="B596" s="94"/>
      <c r="C596" s="94"/>
      <c r="BP596" s="95">
        <v>541282548</v>
      </c>
      <c r="BQ596" t="s">
        <v>2340</v>
      </c>
    </row>
    <row r="597" spans="1:69" x14ac:dyDescent="0.25">
      <c r="A597" s="26"/>
      <c r="B597" s="96"/>
      <c r="C597" s="96"/>
      <c r="BP597" s="95">
        <v>541282569</v>
      </c>
      <c r="BQ597" t="s">
        <v>2341</v>
      </c>
    </row>
    <row r="598" spans="1:69" x14ac:dyDescent="0.25">
      <c r="A598" s="18"/>
      <c r="B598" s="94"/>
      <c r="C598" s="94"/>
      <c r="BP598" s="95">
        <v>541282598</v>
      </c>
      <c r="BQ598" t="s">
        <v>2342</v>
      </c>
    </row>
    <row r="599" spans="1:69" x14ac:dyDescent="0.25">
      <c r="A599" s="26"/>
      <c r="B599" s="96"/>
      <c r="C599" s="96"/>
      <c r="BP599" s="95">
        <v>541282619</v>
      </c>
      <c r="BQ599" t="s">
        <v>2343</v>
      </c>
    </row>
    <row r="600" spans="1:69" x14ac:dyDescent="0.25">
      <c r="A600" s="18"/>
      <c r="B600" s="94"/>
      <c r="C600" s="94"/>
      <c r="BP600" s="95">
        <v>541282668</v>
      </c>
      <c r="BQ600" t="s">
        <v>181</v>
      </c>
    </row>
    <row r="601" spans="1:69" x14ac:dyDescent="0.25">
      <c r="A601" s="26"/>
      <c r="B601" s="96"/>
      <c r="C601" s="96"/>
      <c r="BP601" s="95">
        <v>541282686</v>
      </c>
      <c r="BQ601" t="s">
        <v>184</v>
      </c>
    </row>
    <row r="602" spans="1:69" x14ac:dyDescent="0.25">
      <c r="A602" s="18"/>
      <c r="B602" s="94"/>
      <c r="C602" s="94"/>
      <c r="BP602" s="95">
        <v>541282712</v>
      </c>
      <c r="BQ602" t="s">
        <v>188</v>
      </c>
    </row>
    <row r="603" spans="1:69" x14ac:dyDescent="0.25">
      <c r="A603" s="26"/>
      <c r="B603" s="96"/>
      <c r="C603" s="96"/>
      <c r="BP603" s="95">
        <v>541282730</v>
      </c>
      <c r="BQ603" t="s">
        <v>191</v>
      </c>
    </row>
    <row r="604" spans="1:69" x14ac:dyDescent="0.25">
      <c r="A604" s="18"/>
      <c r="B604" s="94"/>
      <c r="C604" s="94"/>
      <c r="BP604" s="95">
        <v>541282756</v>
      </c>
      <c r="BQ604" t="s">
        <v>2344</v>
      </c>
    </row>
    <row r="605" spans="1:69" x14ac:dyDescent="0.25">
      <c r="A605" s="26"/>
      <c r="B605" s="96"/>
      <c r="C605" s="96"/>
      <c r="BP605" s="95">
        <v>541282781</v>
      </c>
      <c r="BQ605" t="s">
        <v>2345</v>
      </c>
    </row>
    <row r="606" spans="1:69" x14ac:dyDescent="0.25">
      <c r="A606" s="18"/>
      <c r="B606" s="94"/>
      <c r="C606" s="94"/>
      <c r="BP606" s="95">
        <v>541282806</v>
      </c>
      <c r="BQ606" t="s">
        <v>2346</v>
      </c>
    </row>
    <row r="607" spans="1:69" x14ac:dyDescent="0.25">
      <c r="A607" s="26"/>
      <c r="B607" s="96"/>
      <c r="C607" s="96"/>
      <c r="BP607" s="95">
        <v>541282831</v>
      </c>
      <c r="BQ607" t="s">
        <v>2347</v>
      </c>
    </row>
    <row r="608" spans="1:69" x14ac:dyDescent="0.25">
      <c r="A608" s="18"/>
      <c r="B608" s="94"/>
      <c r="C608" s="94"/>
      <c r="BP608" s="95">
        <v>541282856</v>
      </c>
      <c r="BQ608" t="s">
        <v>2348</v>
      </c>
    </row>
    <row r="609" spans="1:69" x14ac:dyDescent="0.25">
      <c r="A609" s="26"/>
      <c r="B609" s="96"/>
      <c r="C609" s="96"/>
      <c r="BP609" s="95">
        <v>541282889</v>
      </c>
      <c r="BQ609" t="s">
        <v>2349</v>
      </c>
    </row>
    <row r="610" spans="1:69" x14ac:dyDescent="0.25">
      <c r="A610" s="18"/>
      <c r="B610" s="94"/>
      <c r="C610" s="94"/>
      <c r="BP610" s="95">
        <v>541282922</v>
      </c>
      <c r="BQ610" t="s">
        <v>2350</v>
      </c>
    </row>
    <row r="611" spans="1:69" x14ac:dyDescent="0.25">
      <c r="A611" s="26"/>
      <c r="B611" s="96"/>
      <c r="C611" s="96"/>
      <c r="BP611" s="95">
        <v>541282955</v>
      </c>
      <c r="BQ611" t="s">
        <v>2351</v>
      </c>
    </row>
    <row r="612" spans="1:69" x14ac:dyDescent="0.25">
      <c r="A612" s="18"/>
      <c r="B612" s="94"/>
      <c r="C612" s="94"/>
      <c r="BP612" s="95">
        <v>541283005</v>
      </c>
      <c r="BQ612" t="s">
        <v>195</v>
      </c>
    </row>
    <row r="613" spans="1:69" x14ac:dyDescent="0.25">
      <c r="A613" s="26"/>
      <c r="B613" s="96"/>
      <c r="C613" s="96"/>
      <c r="BP613" s="95">
        <v>541283023</v>
      </c>
      <c r="BQ613" t="s">
        <v>2352</v>
      </c>
    </row>
    <row r="614" spans="1:69" x14ac:dyDescent="0.25">
      <c r="A614" s="18"/>
      <c r="B614" s="94"/>
      <c r="C614" s="94"/>
      <c r="BP614" s="95">
        <v>541283050</v>
      </c>
      <c r="BQ614" t="s">
        <v>200</v>
      </c>
    </row>
    <row r="615" spans="1:69" x14ac:dyDescent="0.25">
      <c r="A615" s="26"/>
      <c r="B615" s="96"/>
      <c r="C615" s="96"/>
      <c r="BP615" s="95">
        <v>541283076</v>
      </c>
      <c r="BQ615" t="s">
        <v>2234</v>
      </c>
    </row>
    <row r="616" spans="1:69" x14ac:dyDescent="0.25">
      <c r="A616" s="18"/>
      <c r="B616" s="94"/>
      <c r="C616" s="94"/>
      <c r="BP616" s="95">
        <v>541283111</v>
      </c>
      <c r="BQ616" t="s">
        <v>203</v>
      </c>
    </row>
    <row r="617" spans="1:69" x14ac:dyDescent="0.25">
      <c r="A617" s="26"/>
      <c r="B617" s="96"/>
      <c r="C617" s="96"/>
      <c r="BP617" s="95">
        <v>541283129</v>
      </c>
      <c r="BQ617" t="s">
        <v>2353</v>
      </c>
    </row>
    <row r="618" spans="1:69" x14ac:dyDescent="0.25">
      <c r="A618" s="18"/>
      <c r="B618" s="94"/>
      <c r="C618" s="94"/>
      <c r="BP618" s="95">
        <v>541283156</v>
      </c>
      <c r="BQ618" t="s">
        <v>206</v>
      </c>
    </row>
    <row r="619" spans="1:69" x14ac:dyDescent="0.25">
      <c r="A619" s="26"/>
      <c r="B619" s="96"/>
      <c r="C619" s="96"/>
      <c r="BP619" s="95">
        <v>541283182</v>
      </c>
      <c r="BQ619" t="s">
        <v>2235</v>
      </c>
    </row>
    <row r="620" spans="1:69" x14ac:dyDescent="0.25">
      <c r="A620" s="18"/>
      <c r="B620" s="94"/>
      <c r="C620" s="94"/>
      <c r="BP620" s="95">
        <v>541293396</v>
      </c>
      <c r="BQ620" t="s">
        <v>206</v>
      </c>
    </row>
    <row r="621" spans="1:69" x14ac:dyDescent="0.25">
      <c r="A621" s="26"/>
      <c r="B621" s="96"/>
      <c r="C621" s="96"/>
      <c r="BP621" s="95">
        <v>541293422</v>
      </c>
      <c r="BQ621" t="s">
        <v>2235</v>
      </c>
    </row>
    <row r="622" spans="1:69" x14ac:dyDescent="0.25">
      <c r="A622" s="18"/>
      <c r="B622" s="94"/>
      <c r="C622" s="94"/>
      <c r="BP622" s="95">
        <v>541297281</v>
      </c>
      <c r="BQ622" t="s">
        <v>144</v>
      </c>
    </row>
    <row r="623" spans="1:69" x14ac:dyDescent="0.25">
      <c r="A623" s="26"/>
      <c r="B623" s="96"/>
      <c r="C623" s="96"/>
      <c r="BP623" s="95">
        <v>541297307</v>
      </c>
      <c r="BQ623" t="s">
        <v>2326</v>
      </c>
    </row>
    <row r="624" spans="1:69" x14ac:dyDescent="0.25">
      <c r="A624" s="18"/>
      <c r="B624" s="94"/>
      <c r="C624" s="94"/>
      <c r="BP624" s="95">
        <v>541297334</v>
      </c>
      <c r="BQ624" t="s">
        <v>2327</v>
      </c>
    </row>
    <row r="625" spans="1:69" x14ac:dyDescent="0.25">
      <c r="A625" s="26"/>
      <c r="B625" s="96"/>
      <c r="C625" s="96"/>
      <c r="BP625" s="95">
        <v>541297359</v>
      </c>
      <c r="BQ625" t="s">
        <v>2328</v>
      </c>
    </row>
    <row r="626" spans="1:69" x14ac:dyDescent="0.25">
      <c r="A626" s="18"/>
      <c r="B626" s="94"/>
      <c r="C626" s="94"/>
      <c r="BP626" s="95">
        <v>541297384</v>
      </c>
      <c r="BQ626" t="s">
        <v>2329</v>
      </c>
    </row>
    <row r="627" spans="1:69" x14ac:dyDescent="0.25">
      <c r="A627" s="26"/>
      <c r="B627" s="96"/>
      <c r="C627" s="96"/>
      <c r="BP627" s="95">
        <v>541297409</v>
      </c>
      <c r="BQ627" t="s">
        <v>2330</v>
      </c>
    </row>
    <row r="628" spans="1:69" x14ac:dyDescent="0.25">
      <c r="A628" s="18"/>
      <c r="B628" s="94"/>
      <c r="C628" s="94"/>
      <c r="BP628" s="95">
        <v>541297434</v>
      </c>
      <c r="BQ628" t="s">
        <v>2331</v>
      </c>
    </row>
    <row r="629" spans="1:69" x14ac:dyDescent="0.25">
      <c r="A629" s="26"/>
      <c r="B629" s="96"/>
      <c r="C629" s="96"/>
      <c r="BP629" s="95">
        <v>541297467</v>
      </c>
      <c r="BQ629" t="s">
        <v>2332</v>
      </c>
    </row>
    <row r="630" spans="1:69" x14ac:dyDescent="0.25">
      <c r="A630" s="18"/>
      <c r="B630" s="94"/>
      <c r="C630" s="94"/>
      <c r="BP630" s="95">
        <v>541297500</v>
      </c>
      <c r="BQ630" t="s">
        <v>2333</v>
      </c>
    </row>
    <row r="631" spans="1:69" x14ac:dyDescent="0.25">
      <c r="A631" s="26"/>
      <c r="B631" s="96"/>
      <c r="C631" s="96"/>
      <c r="BP631" s="95">
        <v>541297544</v>
      </c>
      <c r="BQ631" t="s">
        <v>147</v>
      </c>
    </row>
    <row r="632" spans="1:69" x14ac:dyDescent="0.25">
      <c r="A632" s="18"/>
      <c r="B632" s="94"/>
      <c r="C632" s="94"/>
      <c r="BP632" s="95">
        <v>541297562</v>
      </c>
      <c r="BQ632" t="s">
        <v>152</v>
      </c>
    </row>
    <row r="633" spans="1:69" x14ac:dyDescent="0.25">
      <c r="A633" s="26"/>
      <c r="B633" s="96"/>
      <c r="C633" s="96"/>
      <c r="BP633" s="95">
        <v>541297588</v>
      </c>
      <c r="BQ633" t="s">
        <v>156</v>
      </c>
    </row>
    <row r="634" spans="1:69" x14ac:dyDescent="0.25">
      <c r="A634" s="18"/>
      <c r="B634" s="94"/>
      <c r="C634" s="94"/>
      <c r="BP634" s="95">
        <v>541297606</v>
      </c>
      <c r="BQ634" t="s">
        <v>160</v>
      </c>
    </row>
    <row r="635" spans="1:69" x14ac:dyDescent="0.25">
      <c r="A635" s="26"/>
      <c r="B635" s="96"/>
      <c r="C635" s="96"/>
      <c r="BP635" s="95">
        <v>541297646</v>
      </c>
      <c r="BQ635" t="s">
        <v>165</v>
      </c>
    </row>
    <row r="636" spans="1:69" x14ac:dyDescent="0.25">
      <c r="A636" s="18"/>
      <c r="B636" s="94"/>
      <c r="C636" s="94"/>
      <c r="BP636" s="95">
        <v>541297664</v>
      </c>
      <c r="BQ636" t="s">
        <v>169</v>
      </c>
    </row>
    <row r="637" spans="1:69" x14ac:dyDescent="0.25">
      <c r="A637" s="26"/>
      <c r="B637" s="96"/>
      <c r="C637" s="96"/>
      <c r="BP637" s="95">
        <v>541297690</v>
      </c>
      <c r="BQ637" t="s">
        <v>174</v>
      </c>
    </row>
    <row r="638" spans="1:69" x14ac:dyDescent="0.25">
      <c r="A638" s="18"/>
      <c r="B638" s="94"/>
      <c r="C638" s="94"/>
      <c r="BP638" s="95">
        <v>541297708</v>
      </c>
      <c r="BQ638" t="s">
        <v>178</v>
      </c>
    </row>
    <row r="639" spans="1:69" x14ac:dyDescent="0.25">
      <c r="A639" s="26"/>
      <c r="B639" s="96"/>
      <c r="C639" s="96"/>
      <c r="BP639" s="95">
        <v>541297734</v>
      </c>
      <c r="BQ639" t="s">
        <v>2334</v>
      </c>
    </row>
    <row r="640" spans="1:69" x14ac:dyDescent="0.25">
      <c r="A640" s="18"/>
      <c r="B640" s="94"/>
      <c r="C640" s="94"/>
      <c r="BP640" s="95">
        <v>541297759</v>
      </c>
      <c r="BQ640" t="s">
        <v>2335</v>
      </c>
    </row>
    <row r="641" spans="1:69" x14ac:dyDescent="0.25">
      <c r="A641" s="26"/>
      <c r="B641" s="96"/>
      <c r="C641" s="96"/>
      <c r="BP641" s="95">
        <v>541297784</v>
      </c>
      <c r="BQ641" t="s">
        <v>2336</v>
      </c>
    </row>
    <row r="642" spans="1:69" x14ac:dyDescent="0.25">
      <c r="A642" s="18"/>
      <c r="B642" s="94"/>
      <c r="C642" s="94"/>
      <c r="BP642" s="95">
        <v>541297809</v>
      </c>
      <c r="BQ642" t="s">
        <v>2337</v>
      </c>
    </row>
    <row r="643" spans="1:69" x14ac:dyDescent="0.25">
      <c r="A643" s="26"/>
      <c r="B643" s="96"/>
      <c r="C643" s="96"/>
      <c r="BP643" s="95">
        <v>541297842</v>
      </c>
      <c r="BQ643" t="s">
        <v>2338</v>
      </c>
    </row>
    <row r="644" spans="1:69" x14ac:dyDescent="0.25">
      <c r="A644" s="18"/>
      <c r="B644" s="94"/>
      <c r="C644" s="94"/>
      <c r="BP644" s="95">
        <v>541297875</v>
      </c>
      <c r="BQ644" t="s">
        <v>2339</v>
      </c>
    </row>
    <row r="645" spans="1:69" x14ac:dyDescent="0.25">
      <c r="A645" s="26"/>
      <c r="B645" s="96"/>
      <c r="C645" s="96"/>
      <c r="BP645" s="95">
        <v>541297908</v>
      </c>
      <c r="BQ645" t="s">
        <v>2340</v>
      </c>
    </row>
    <row r="646" spans="1:69" x14ac:dyDescent="0.25">
      <c r="A646" s="18"/>
      <c r="B646" s="94"/>
      <c r="C646" s="94"/>
      <c r="BP646" s="95">
        <v>541297929</v>
      </c>
      <c r="BQ646" t="s">
        <v>2341</v>
      </c>
    </row>
    <row r="647" spans="1:69" x14ac:dyDescent="0.25">
      <c r="A647" s="26"/>
      <c r="B647" s="96"/>
      <c r="C647" s="96"/>
      <c r="BP647" s="95">
        <v>541297958</v>
      </c>
      <c r="BQ647" t="s">
        <v>2342</v>
      </c>
    </row>
    <row r="648" spans="1:69" x14ac:dyDescent="0.25">
      <c r="A648" s="18"/>
      <c r="B648" s="94"/>
      <c r="C648" s="94"/>
      <c r="BP648" s="95">
        <v>541297979</v>
      </c>
      <c r="BQ648" t="s">
        <v>2343</v>
      </c>
    </row>
    <row r="649" spans="1:69" x14ac:dyDescent="0.25">
      <c r="A649" s="26"/>
      <c r="B649" s="96"/>
      <c r="C649" s="96"/>
      <c r="BP649" s="95">
        <v>541298028</v>
      </c>
      <c r="BQ649" t="s">
        <v>181</v>
      </c>
    </row>
    <row r="650" spans="1:69" x14ac:dyDescent="0.25">
      <c r="A650" s="18"/>
      <c r="B650" s="94"/>
      <c r="C650" s="94"/>
      <c r="BP650" s="95">
        <v>541298046</v>
      </c>
      <c r="BQ650" t="s">
        <v>184</v>
      </c>
    </row>
    <row r="651" spans="1:69" x14ac:dyDescent="0.25">
      <c r="A651" s="26"/>
      <c r="B651" s="96"/>
      <c r="C651" s="96"/>
      <c r="BP651" s="95">
        <v>541298072</v>
      </c>
      <c r="BQ651" t="s">
        <v>188</v>
      </c>
    </row>
    <row r="652" spans="1:69" x14ac:dyDescent="0.25">
      <c r="A652" s="18"/>
      <c r="B652" s="94"/>
      <c r="C652" s="94"/>
      <c r="BP652" s="95">
        <v>541298090</v>
      </c>
      <c r="BQ652" t="s">
        <v>191</v>
      </c>
    </row>
    <row r="653" spans="1:69" x14ac:dyDescent="0.25">
      <c r="A653" s="26"/>
      <c r="B653" s="96"/>
      <c r="C653" s="96"/>
      <c r="BP653" s="95">
        <v>541298116</v>
      </c>
      <c r="BQ653" t="s">
        <v>2344</v>
      </c>
    </row>
    <row r="654" spans="1:69" x14ac:dyDescent="0.25">
      <c r="A654" s="18"/>
      <c r="B654" s="94"/>
      <c r="C654" s="94"/>
      <c r="BP654" s="95">
        <v>541298141</v>
      </c>
      <c r="BQ654" t="s">
        <v>2345</v>
      </c>
    </row>
    <row r="655" spans="1:69" x14ac:dyDescent="0.25">
      <c r="A655" s="26"/>
      <c r="B655" s="96"/>
      <c r="C655" s="96"/>
      <c r="BP655" s="95">
        <v>541298166</v>
      </c>
      <c r="BQ655" t="s">
        <v>2346</v>
      </c>
    </row>
    <row r="656" spans="1:69" x14ac:dyDescent="0.25">
      <c r="A656" s="18"/>
      <c r="B656" s="94"/>
      <c r="C656" s="94"/>
      <c r="BP656" s="95">
        <v>541298191</v>
      </c>
      <c r="BQ656" t="s">
        <v>2347</v>
      </c>
    </row>
    <row r="657" spans="1:69" x14ac:dyDescent="0.25">
      <c r="A657" s="26"/>
      <c r="B657" s="96"/>
      <c r="C657" s="96"/>
      <c r="BP657" s="95">
        <v>541298216</v>
      </c>
      <c r="BQ657" t="s">
        <v>2348</v>
      </c>
    </row>
    <row r="658" spans="1:69" x14ac:dyDescent="0.25">
      <c r="A658" s="18"/>
      <c r="B658" s="94"/>
      <c r="C658" s="94"/>
      <c r="BP658" s="95">
        <v>541298249</v>
      </c>
      <c r="BQ658" t="s">
        <v>2349</v>
      </c>
    </row>
    <row r="659" spans="1:69" x14ac:dyDescent="0.25">
      <c r="A659" s="26"/>
      <c r="B659" s="96"/>
      <c r="C659" s="96"/>
      <c r="BP659" s="95">
        <v>541298282</v>
      </c>
      <c r="BQ659" t="s">
        <v>2350</v>
      </c>
    </row>
    <row r="660" spans="1:69" x14ac:dyDescent="0.25">
      <c r="A660" s="18"/>
      <c r="B660" s="94"/>
      <c r="C660" s="94"/>
      <c r="BP660" s="95">
        <v>541298315</v>
      </c>
      <c r="BQ660" t="s">
        <v>2351</v>
      </c>
    </row>
    <row r="661" spans="1:69" x14ac:dyDescent="0.25">
      <c r="A661" s="26"/>
      <c r="B661" s="96"/>
      <c r="C661" s="96"/>
      <c r="BP661" s="95">
        <v>541298365</v>
      </c>
      <c r="BQ661" t="s">
        <v>195</v>
      </c>
    </row>
    <row r="662" spans="1:69" x14ac:dyDescent="0.25">
      <c r="A662" s="18"/>
      <c r="B662" s="94"/>
      <c r="C662" s="94"/>
      <c r="BP662" s="95">
        <v>541298383</v>
      </c>
      <c r="BQ662" t="s">
        <v>2352</v>
      </c>
    </row>
    <row r="663" spans="1:69" x14ac:dyDescent="0.25">
      <c r="A663" s="26"/>
      <c r="B663" s="96"/>
      <c r="C663" s="96"/>
      <c r="BP663" s="95">
        <v>541298410</v>
      </c>
      <c r="BQ663" t="s">
        <v>200</v>
      </c>
    </row>
    <row r="664" spans="1:69" x14ac:dyDescent="0.25">
      <c r="A664" s="18"/>
      <c r="B664" s="94"/>
      <c r="C664" s="94"/>
      <c r="BP664" s="95">
        <v>541298436</v>
      </c>
      <c r="BQ664" t="s">
        <v>2234</v>
      </c>
    </row>
    <row r="665" spans="1:69" x14ac:dyDescent="0.25">
      <c r="A665" s="26"/>
      <c r="B665" s="96"/>
      <c r="C665" s="96"/>
      <c r="BP665" s="95">
        <v>541298471</v>
      </c>
      <c r="BQ665" t="s">
        <v>203</v>
      </c>
    </row>
    <row r="666" spans="1:69" x14ac:dyDescent="0.25">
      <c r="A666" s="18"/>
      <c r="B666" s="94"/>
      <c r="C666" s="94"/>
      <c r="BP666" s="95">
        <v>541298489</v>
      </c>
      <c r="BQ666" t="s">
        <v>2353</v>
      </c>
    </row>
    <row r="667" spans="1:69" x14ac:dyDescent="0.25">
      <c r="A667" s="26"/>
      <c r="B667" s="96"/>
      <c r="C667" s="96"/>
      <c r="BP667" s="95">
        <v>541298516</v>
      </c>
      <c r="BQ667" t="s">
        <v>206</v>
      </c>
    </row>
    <row r="668" spans="1:69" x14ac:dyDescent="0.25">
      <c r="A668" s="18"/>
      <c r="B668" s="94"/>
      <c r="C668" s="94"/>
      <c r="BP668" s="95">
        <v>541298542</v>
      </c>
      <c r="BQ668" t="s">
        <v>2235</v>
      </c>
    </row>
    <row r="669" spans="1:69" x14ac:dyDescent="0.25">
      <c r="A669" s="26"/>
      <c r="B669" s="96"/>
      <c r="C669" s="96"/>
      <c r="BP669" s="95">
        <v>541302401</v>
      </c>
      <c r="BQ669" t="s">
        <v>144</v>
      </c>
    </row>
    <row r="670" spans="1:69" x14ac:dyDescent="0.25">
      <c r="A670" s="18"/>
      <c r="B670" s="94"/>
      <c r="C670" s="94"/>
      <c r="BP670" s="95">
        <v>541302427</v>
      </c>
      <c r="BQ670" t="s">
        <v>2326</v>
      </c>
    </row>
    <row r="671" spans="1:69" x14ac:dyDescent="0.25">
      <c r="A671" s="26"/>
      <c r="B671" s="96"/>
      <c r="C671" s="96"/>
      <c r="BP671" s="95">
        <v>541302454</v>
      </c>
      <c r="BQ671" t="s">
        <v>2327</v>
      </c>
    </row>
    <row r="672" spans="1:69" x14ac:dyDescent="0.25">
      <c r="A672" s="18"/>
      <c r="B672" s="94"/>
      <c r="C672" s="94"/>
      <c r="BP672" s="95">
        <v>541302479</v>
      </c>
      <c r="BQ672" t="s">
        <v>2328</v>
      </c>
    </row>
    <row r="673" spans="1:69" x14ac:dyDescent="0.25">
      <c r="A673" s="26"/>
      <c r="B673" s="96"/>
      <c r="C673" s="96"/>
      <c r="BP673" s="95">
        <v>541302504</v>
      </c>
      <c r="BQ673" t="s">
        <v>2329</v>
      </c>
    </row>
    <row r="674" spans="1:69" x14ac:dyDescent="0.25">
      <c r="A674" s="18"/>
      <c r="B674" s="94"/>
      <c r="C674" s="94"/>
      <c r="BP674" s="95">
        <v>541302529</v>
      </c>
      <c r="BQ674" t="s">
        <v>2330</v>
      </c>
    </row>
    <row r="675" spans="1:69" x14ac:dyDescent="0.25">
      <c r="A675" s="26"/>
      <c r="B675" s="96"/>
      <c r="C675" s="96"/>
      <c r="BP675" s="95">
        <v>541302554</v>
      </c>
      <c r="BQ675" t="s">
        <v>2331</v>
      </c>
    </row>
    <row r="676" spans="1:69" x14ac:dyDescent="0.25">
      <c r="A676" s="18"/>
      <c r="B676" s="94"/>
      <c r="C676" s="94"/>
      <c r="BP676" s="95">
        <v>541302587</v>
      </c>
      <c r="BQ676" t="s">
        <v>2332</v>
      </c>
    </row>
    <row r="677" spans="1:69" x14ac:dyDescent="0.25">
      <c r="A677" s="26"/>
      <c r="B677" s="96"/>
      <c r="C677" s="96"/>
      <c r="BP677" s="95">
        <v>541302620</v>
      </c>
      <c r="BQ677" t="s">
        <v>2333</v>
      </c>
    </row>
    <row r="678" spans="1:69" x14ac:dyDescent="0.25">
      <c r="A678" s="18"/>
      <c r="B678" s="94"/>
      <c r="C678" s="94"/>
      <c r="BP678" s="95">
        <v>541302664</v>
      </c>
      <c r="BQ678" t="s">
        <v>147</v>
      </c>
    </row>
    <row r="679" spans="1:69" x14ac:dyDescent="0.25">
      <c r="A679" s="26"/>
      <c r="B679" s="96"/>
      <c r="C679" s="96"/>
      <c r="BP679" s="95">
        <v>541302682</v>
      </c>
      <c r="BQ679" t="s">
        <v>152</v>
      </c>
    </row>
    <row r="680" spans="1:69" x14ac:dyDescent="0.25">
      <c r="A680" s="18"/>
      <c r="B680" s="94"/>
      <c r="C680" s="94"/>
      <c r="BP680" s="95">
        <v>541302708</v>
      </c>
      <c r="BQ680" t="s">
        <v>156</v>
      </c>
    </row>
    <row r="681" spans="1:69" x14ac:dyDescent="0.25">
      <c r="A681" s="26"/>
      <c r="B681" s="96"/>
      <c r="C681" s="96"/>
      <c r="BP681" s="95">
        <v>541302726</v>
      </c>
      <c r="BQ681" t="s">
        <v>160</v>
      </c>
    </row>
    <row r="682" spans="1:69" x14ac:dyDescent="0.25">
      <c r="A682" s="18"/>
      <c r="B682" s="94"/>
      <c r="C682" s="94"/>
      <c r="BP682" s="95">
        <v>541302766</v>
      </c>
      <c r="BQ682" t="s">
        <v>165</v>
      </c>
    </row>
    <row r="683" spans="1:69" x14ac:dyDescent="0.25">
      <c r="A683" s="26"/>
      <c r="B683" s="96"/>
      <c r="C683" s="96"/>
      <c r="BP683" s="95">
        <v>541302784</v>
      </c>
      <c r="BQ683" t="s">
        <v>169</v>
      </c>
    </row>
    <row r="684" spans="1:69" x14ac:dyDescent="0.25">
      <c r="A684" s="18"/>
      <c r="B684" s="94"/>
      <c r="C684" s="94"/>
      <c r="BP684" s="95">
        <v>541302810</v>
      </c>
      <c r="BQ684" t="s">
        <v>174</v>
      </c>
    </row>
    <row r="685" spans="1:69" x14ac:dyDescent="0.25">
      <c r="A685" s="26"/>
      <c r="B685" s="96"/>
      <c r="C685" s="96"/>
      <c r="BP685" s="95">
        <v>541302828</v>
      </c>
      <c r="BQ685" t="s">
        <v>178</v>
      </c>
    </row>
    <row r="686" spans="1:69" x14ac:dyDescent="0.25">
      <c r="A686" s="18"/>
      <c r="B686" s="94"/>
      <c r="C686" s="94"/>
      <c r="BP686" s="95">
        <v>541302854</v>
      </c>
      <c r="BQ686" t="s">
        <v>2334</v>
      </c>
    </row>
    <row r="687" spans="1:69" x14ac:dyDescent="0.25">
      <c r="A687" s="26"/>
      <c r="B687" s="96"/>
      <c r="C687" s="96"/>
      <c r="BP687" s="95">
        <v>541302879</v>
      </c>
      <c r="BQ687" t="s">
        <v>2335</v>
      </c>
    </row>
    <row r="688" spans="1:69" x14ac:dyDescent="0.25">
      <c r="A688" s="18"/>
      <c r="B688" s="94"/>
      <c r="C688" s="94"/>
      <c r="BP688" s="95">
        <v>541302904</v>
      </c>
      <c r="BQ688" t="s">
        <v>2336</v>
      </c>
    </row>
    <row r="689" spans="1:69" x14ac:dyDescent="0.25">
      <c r="A689" s="26"/>
      <c r="B689" s="96"/>
      <c r="C689" s="96"/>
      <c r="BP689" s="95">
        <v>541302929</v>
      </c>
      <c r="BQ689" t="s">
        <v>2337</v>
      </c>
    </row>
    <row r="690" spans="1:69" x14ac:dyDescent="0.25">
      <c r="A690" s="18"/>
      <c r="B690" s="94"/>
      <c r="C690" s="94"/>
      <c r="BP690" s="95">
        <v>541302962</v>
      </c>
      <c r="BQ690" t="s">
        <v>2338</v>
      </c>
    </row>
    <row r="691" spans="1:69" x14ac:dyDescent="0.25">
      <c r="A691" s="26"/>
      <c r="B691" s="96"/>
      <c r="C691" s="96"/>
      <c r="BP691" s="95">
        <v>541302995</v>
      </c>
      <c r="BQ691" t="s">
        <v>2339</v>
      </c>
    </row>
    <row r="692" spans="1:69" x14ac:dyDescent="0.25">
      <c r="A692" s="18"/>
      <c r="B692" s="94"/>
      <c r="C692" s="94"/>
      <c r="BP692" s="95">
        <v>541303028</v>
      </c>
      <c r="BQ692" t="s">
        <v>2340</v>
      </c>
    </row>
    <row r="693" spans="1:69" x14ac:dyDescent="0.25">
      <c r="A693" s="26"/>
      <c r="B693" s="96"/>
      <c r="C693" s="96"/>
      <c r="BP693" s="95">
        <v>541303049</v>
      </c>
      <c r="BQ693" t="s">
        <v>2341</v>
      </c>
    </row>
    <row r="694" spans="1:69" x14ac:dyDescent="0.25">
      <c r="A694" s="18"/>
      <c r="B694" s="94"/>
      <c r="C694" s="94"/>
      <c r="BP694" s="95">
        <v>541303078</v>
      </c>
      <c r="BQ694" t="s">
        <v>2342</v>
      </c>
    </row>
    <row r="695" spans="1:69" x14ac:dyDescent="0.25">
      <c r="A695" s="26"/>
      <c r="B695" s="96"/>
      <c r="C695" s="96"/>
      <c r="BP695" s="95">
        <v>541303099</v>
      </c>
      <c r="BQ695" t="s">
        <v>2343</v>
      </c>
    </row>
    <row r="696" spans="1:69" x14ac:dyDescent="0.25">
      <c r="A696" s="18"/>
      <c r="B696" s="94"/>
      <c r="C696" s="94"/>
      <c r="BP696" s="95">
        <v>541303148</v>
      </c>
      <c r="BQ696" t="s">
        <v>181</v>
      </c>
    </row>
    <row r="697" spans="1:69" x14ac:dyDescent="0.25">
      <c r="A697" s="26"/>
      <c r="B697" s="96"/>
      <c r="C697" s="96"/>
      <c r="BP697" s="95">
        <v>541303166</v>
      </c>
      <c r="BQ697" t="s">
        <v>184</v>
      </c>
    </row>
    <row r="698" spans="1:69" x14ac:dyDescent="0.25">
      <c r="A698" s="18"/>
      <c r="B698" s="94"/>
      <c r="C698" s="94"/>
      <c r="BP698" s="95">
        <v>541303192</v>
      </c>
      <c r="BQ698" t="s">
        <v>188</v>
      </c>
    </row>
    <row r="699" spans="1:69" x14ac:dyDescent="0.25">
      <c r="A699" s="26"/>
      <c r="B699" s="96"/>
      <c r="C699" s="96"/>
      <c r="BP699" s="95">
        <v>541303210</v>
      </c>
      <c r="BQ699" t="s">
        <v>191</v>
      </c>
    </row>
    <row r="700" spans="1:69" x14ac:dyDescent="0.25">
      <c r="A700" s="18"/>
      <c r="B700" s="94"/>
      <c r="C700" s="94"/>
      <c r="BP700" s="95">
        <v>541303236</v>
      </c>
      <c r="BQ700" t="s">
        <v>2344</v>
      </c>
    </row>
    <row r="701" spans="1:69" x14ac:dyDescent="0.25">
      <c r="A701" s="26"/>
      <c r="B701" s="96"/>
      <c r="C701" s="96"/>
      <c r="BP701" s="95">
        <v>541303261</v>
      </c>
      <c r="BQ701" t="s">
        <v>2345</v>
      </c>
    </row>
    <row r="702" spans="1:69" x14ac:dyDescent="0.25">
      <c r="A702" s="18"/>
      <c r="B702" s="94"/>
      <c r="C702" s="94"/>
      <c r="BP702" s="95">
        <v>541303286</v>
      </c>
      <c r="BQ702" t="s">
        <v>2346</v>
      </c>
    </row>
    <row r="703" spans="1:69" x14ac:dyDescent="0.25">
      <c r="A703" s="26"/>
      <c r="B703" s="96"/>
      <c r="C703" s="96"/>
      <c r="BP703" s="95">
        <v>541303311</v>
      </c>
      <c r="BQ703" t="s">
        <v>2347</v>
      </c>
    </row>
    <row r="704" spans="1:69" x14ac:dyDescent="0.25">
      <c r="A704" s="18"/>
      <c r="B704" s="94"/>
      <c r="C704" s="94"/>
      <c r="BP704" s="95">
        <v>541303336</v>
      </c>
      <c r="BQ704" t="s">
        <v>2348</v>
      </c>
    </row>
    <row r="705" spans="1:69" x14ac:dyDescent="0.25">
      <c r="A705" s="26"/>
      <c r="B705" s="96"/>
      <c r="C705" s="96"/>
      <c r="BP705" s="95">
        <v>541303369</v>
      </c>
      <c r="BQ705" t="s">
        <v>2349</v>
      </c>
    </row>
    <row r="706" spans="1:69" x14ac:dyDescent="0.25">
      <c r="A706" s="18"/>
      <c r="B706" s="94"/>
      <c r="C706" s="94"/>
      <c r="BP706" s="95">
        <v>541303402</v>
      </c>
      <c r="BQ706" t="s">
        <v>2350</v>
      </c>
    </row>
    <row r="707" spans="1:69" x14ac:dyDescent="0.25">
      <c r="A707" s="26"/>
      <c r="B707" s="96"/>
      <c r="C707" s="96"/>
      <c r="BP707" s="95">
        <v>541303435</v>
      </c>
      <c r="BQ707" t="s">
        <v>2351</v>
      </c>
    </row>
    <row r="708" spans="1:69" x14ac:dyDescent="0.25">
      <c r="A708" s="18"/>
      <c r="B708" s="94"/>
      <c r="C708" s="94"/>
      <c r="BP708" s="95">
        <v>541303485</v>
      </c>
      <c r="BQ708" t="s">
        <v>195</v>
      </c>
    </row>
    <row r="709" spans="1:69" x14ac:dyDescent="0.25">
      <c r="A709" s="26"/>
      <c r="B709" s="96"/>
      <c r="C709" s="96"/>
      <c r="BP709" s="95">
        <v>541303503</v>
      </c>
      <c r="BQ709" t="s">
        <v>2352</v>
      </c>
    </row>
    <row r="710" spans="1:69" x14ac:dyDescent="0.25">
      <c r="A710" s="18"/>
      <c r="B710" s="94"/>
      <c r="C710" s="94"/>
      <c r="BP710" s="95">
        <v>541303530</v>
      </c>
      <c r="BQ710" t="s">
        <v>200</v>
      </c>
    </row>
    <row r="711" spans="1:69" x14ac:dyDescent="0.25">
      <c r="A711" s="26"/>
      <c r="B711" s="96"/>
      <c r="C711" s="96"/>
      <c r="BP711" s="95">
        <v>541303556</v>
      </c>
      <c r="BQ711" t="s">
        <v>2234</v>
      </c>
    </row>
    <row r="712" spans="1:69" x14ac:dyDescent="0.25">
      <c r="A712" s="18"/>
      <c r="B712" s="94"/>
      <c r="C712" s="94"/>
      <c r="BP712" s="95">
        <v>541303591</v>
      </c>
      <c r="BQ712" t="s">
        <v>203</v>
      </c>
    </row>
    <row r="713" spans="1:69" x14ac:dyDescent="0.25">
      <c r="A713" s="26"/>
      <c r="B713" s="96"/>
      <c r="C713" s="96"/>
      <c r="BP713" s="95">
        <v>541303609</v>
      </c>
      <c r="BQ713" t="s">
        <v>2353</v>
      </c>
    </row>
    <row r="714" spans="1:69" x14ac:dyDescent="0.25">
      <c r="A714" s="18"/>
      <c r="B714" s="94"/>
      <c r="C714" s="94"/>
      <c r="BP714" s="95">
        <v>541303636</v>
      </c>
      <c r="BQ714" t="s">
        <v>206</v>
      </c>
    </row>
    <row r="715" spans="1:69" x14ac:dyDescent="0.25">
      <c r="A715" s="203"/>
      <c r="B715" s="204"/>
      <c r="C715" s="204"/>
      <c r="BP715" s="95">
        <v>541303662</v>
      </c>
      <c r="BQ715" t="s">
        <v>2235</v>
      </c>
    </row>
    <row r="716" spans="1:69" x14ac:dyDescent="0.25">
      <c r="BP716">
        <v>32</v>
      </c>
      <c r="BQ716" t="s">
        <v>1903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Vehicles"/>
  <dimension ref="A1:U250"/>
  <sheetViews>
    <sheetView workbookViewId="0"/>
  </sheetViews>
  <sheetFormatPr defaultRowHeight="15" x14ac:dyDescent="0.25"/>
  <cols>
    <col min="1" max="1" width="10.28515625" style="126" customWidth="1"/>
    <col min="2" max="2" width="2" style="127" bestFit="1" customWidth="1"/>
    <col min="3" max="3" width="3" style="127" bestFit="1" customWidth="1"/>
    <col min="4" max="4" width="4" customWidth="1"/>
    <col min="5" max="5" width="6" style="129" customWidth="1"/>
    <col min="6" max="6" width="25" style="128" customWidth="1"/>
    <col min="7" max="7" width="28.5703125" customWidth="1"/>
    <col min="8" max="8" width="4" bestFit="1" customWidth="1"/>
    <col min="9" max="9" width="5.42578125" style="30" bestFit="1" customWidth="1"/>
    <col min="10" max="10" width="4.85546875" bestFit="1" customWidth="1"/>
    <col min="11" max="20" width="24.28515625" customWidth="1"/>
    <col min="21" max="21" width="34.42578125" bestFit="1" customWidth="1"/>
  </cols>
  <sheetData>
    <row r="1" spans="1:21" x14ac:dyDescent="0.25">
      <c r="A1" s="135" t="s">
        <v>533</v>
      </c>
      <c r="B1" s="130" t="s">
        <v>261</v>
      </c>
      <c r="C1" s="130" t="s">
        <v>267</v>
      </c>
      <c r="D1" s="131" t="s">
        <v>12</v>
      </c>
      <c r="E1" s="134" t="s">
        <v>13</v>
      </c>
      <c r="F1" s="132" t="s">
        <v>534</v>
      </c>
      <c r="G1" s="131" t="s">
        <v>535</v>
      </c>
      <c r="H1" s="131" t="s">
        <v>274</v>
      </c>
      <c r="I1" s="133" t="s">
        <v>275</v>
      </c>
      <c r="J1" s="153" t="s">
        <v>545</v>
      </c>
      <c r="K1" s="152" t="s">
        <v>277</v>
      </c>
      <c r="L1" s="202" t="s">
        <v>540</v>
      </c>
      <c r="M1" s="141" t="s">
        <v>317</v>
      </c>
      <c r="N1" s="201" t="s">
        <v>541</v>
      </c>
      <c r="O1" s="143" t="s">
        <v>263</v>
      </c>
      <c r="P1" s="200" t="s">
        <v>542</v>
      </c>
      <c r="Q1" s="144" t="s">
        <v>259</v>
      </c>
      <c r="R1" s="205" t="s">
        <v>543</v>
      </c>
      <c r="S1" s="147" t="s">
        <v>458</v>
      </c>
      <c r="T1" s="206" t="s">
        <v>544</v>
      </c>
      <c r="U1" s="199" t="s">
        <v>1935</v>
      </c>
    </row>
    <row r="2" spans="1:21" x14ac:dyDescent="0.25">
      <c r="A2" s="126" t="s">
        <v>1982</v>
      </c>
      <c r="B2" s="127">
        <f>FIND("|",A2)</f>
        <v>3</v>
      </c>
      <c r="C2" s="127">
        <f t="shared" ref="C2:C65" si="0">FIND("|",A2,B2+1)</f>
        <v>24</v>
      </c>
      <c r="D2">
        <f t="shared" ref="D2:D65" si="1">_xlfn.NUMBERVALUE(MID(A2,2,B2-2))</f>
        <v>1</v>
      </c>
      <c r="E2" s="129" t="str">
        <f t="shared" ref="E2:E65" si="2">IF(ISERROR(FIND("CarDef",A2)),"Bike","Car")</f>
        <v>Car</v>
      </c>
      <c r="F2" s="128" t="str">
        <f t="shared" ref="F2:F65" si="3">SUBSTITUTE(MID(A2,B2+LEN(E2)+5,C2-B2-LEN(E2)-5),"_"," ")</f>
        <v>Dodge Dart RS</v>
      </c>
      <c r="G2" t="s">
        <v>276</v>
      </c>
      <c r="H2">
        <v>1</v>
      </c>
      <c r="I2" s="30" t="s">
        <v>277</v>
      </c>
      <c r="J2">
        <f>ROW()</f>
        <v>2</v>
      </c>
      <c r="K2" s="139" t="str">
        <f t="array" ref="K2">IFERROR(INDEX(names,SMALL(IF(groups=K$1,ROW(names)-MIN(ROW(names))+1),ROWS($K$2:K2))),"")</f>
        <v>Dodge Dart GT</v>
      </c>
      <c r="L2" s="190" t="str">
        <f t="array" ref="L2">IFERROR(INDEX($K$2:$K$41,MATCH(ROWS($K$2:K2),COUNTIF($K$2:$K$41,"&lt;="&amp;$K$2:$K$41),0)),"")</f>
        <v>1967 Chevrolet Impala</v>
      </c>
      <c r="M2" s="140" t="str">
        <f t="array" ref="M2">IFERROR(INDEX(names,SMALL(IF(groups=M$1,ROW(names)-MIN(ROW(names))+1),ROWS($M$2:M2))),"")</f>
        <v>Audi RS 3 Sportback</v>
      </c>
      <c r="N2" s="192" t="str">
        <f t="array" ref="N2">IFERROR(INDEX($M$2:$M$45,MATCH(ROWS($M$2:M2),COUNTIF($M$2:$M$45,"&lt;="&amp;$M$2:$M$45),0)),"")</f>
        <v>AC 378 GT Z</v>
      </c>
      <c r="O2" s="142" t="str">
        <f t="array" ref="O2">IFERROR(INDEX(names,SMALL(IF(groups=O$1,ROW(names)-MIN(ROW(names))+1),ROWS($O$2:O2))),"")</f>
        <v>DS Survolt</v>
      </c>
      <c r="P2" s="194" t="str">
        <f t="array" ref="P2">IFERROR(INDEX($O$2:$O$55,MATCH(ROWS($O$2:O2),COUNTIF($O$2:$O$55,"&lt;="&amp;$O$2:$O$55),0)),"")</f>
        <v>2010 Bentley Continental Supersports</v>
      </c>
      <c r="Q2" s="145" t="str">
        <f t="array" ref="Q2">IFERROR(INDEX(names,SMALL(IF(groups=Q$1,ROW(names)-MIN(ROW(names))+1),ROWS($Q$2:Q2))),"")</f>
        <v>Ford 2006 GT</v>
      </c>
      <c r="R2" s="196" t="str">
        <f t="array" ref="R2">IFERROR(INDEX($Q$2:$Q$56,MATCH(ROWS($Q$2:Q2),COUNTIF($Q$2:$Q$56,"&lt;="&amp;$Q$2:$Q$56),0)),"")</f>
        <v>Aston Martin One-77</v>
      </c>
      <c r="S2" s="146" t="str">
        <f t="array" ref="S2">IFERROR(INDEX(names,SMALL(IF(groups=S$1,ROW(names)-MIN(ROW(names))+1),ROWS($S$2:S2))),"")</f>
        <v>Lamborghini Veneno</v>
      </c>
      <c r="T2" s="197" t="str">
        <f t="array" ref="T2">IFERROR(INDEX($S$2:$S$55,MATCH(ROWS($S$2:S2),COUNTIF($S$2:$S$55,"&lt;="&amp;$S$2:$S$55),0)),"")</f>
        <v>2015 GTA Spano</v>
      </c>
      <c r="U2" s="185" t="str">
        <f t="array" ref="U2">IFERROR(INDEX($G$2:$G$250,MATCH(ROWS($G$2:G2),COUNTIF($G$2:$G$250,"&lt;="&amp;$G$2:$G$250),0)),"")</f>
        <v>1967 Chevrolet Impala</v>
      </c>
    </row>
    <row r="3" spans="1:21" x14ac:dyDescent="0.25">
      <c r="A3" s="126" t="s">
        <v>1983</v>
      </c>
      <c r="B3" s="127">
        <f t="shared" ref="B3:B66" si="4">FIND("|",A3)</f>
        <v>3</v>
      </c>
      <c r="C3" s="127">
        <f t="shared" si="0"/>
        <v>24</v>
      </c>
      <c r="D3">
        <f t="shared" si="1"/>
        <v>2</v>
      </c>
      <c r="E3" s="129" t="str">
        <f t="shared" si="2"/>
        <v>Car</v>
      </c>
      <c r="F3" s="128" t="str">
        <f t="shared" si="3"/>
        <v>Renault Dezir</v>
      </c>
      <c r="G3" t="s">
        <v>290</v>
      </c>
      <c r="H3">
        <v>89</v>
      </c>
      <c r="I3" s="30" t="s">
        <v>277</v>
      </c>
      <c r="J3">
        <f>ROW()</f>
        <v>3</v>
      </c>
      <c r="K3" s="139" t="str">
        <f t="array" ref="K3">IFERROR(INDEX(names,SMALL(IF(groups=K$1,ROW(names)-MIN(ROW(names))+1),ROWS($K$2:K3))),"")</f>
        <v>Renault DeZir</v>
      </c>
      <c r="L3" s="190" t="str">
        <f t="array" ref="L3">IFERROR(INDEX($K$2:$K$41,MATCH(ROWS($K$2:K3),COUNTIF($K$2:$K$41,"&lt;="&amp;$K$2:$K$41),0)),"")</f>
        <v>2015 Ford Mustang</v>
      </c>
      <c r="M3" s="140" t="str">
        <f t="array" ref="M3">IFERROR(INDEX(names,SMALL(IF(groups=M$1,ROW(names)-MIN(ROW(names))+1),ROWS($M$2:M3))),"")</f>
        <v>Mercedes-Benz SLS AMG Electric Drive</v>
      </c>
      <c r="N3" s="192" t="str">
        <f t="array" ref="N3">IFERROR(INDEX($M$2:$M$45,MATCH(ROWS($M$2:M3),COUNTIF($M$2:$M$45,"&lt;="&amp;$M$2:$M$45),0)),"")</f>
        <v>Acura NSX 2005</v>
      </c>
      <c r="O3" s="142" t="str">
        <f t="array" ref="O3">IFERROR(INDEX(names,SMALL(IF(groups=O$1,ROW(names)-MIN(ROW(names))+1),ROWS($O$2:O3))),"")</f>
        <v>Lotus Evora Enduro GT</v>
      </c>
      <c r="P3" s="194" t="str">
        <f t="array" ref="P3">IFERROR(INDEX($O$2:$O$55,MATCH(ROWS($O$2:O3),COUNTIF($O$2:$O$55,"&lt;="&amp;$O$2:$O$55),0)),"")</f>
        <v>Apollo N</v>
      </c>
      <c r="Q3" s="145" t="str">
        <f t="array" ref="Q3">IFERROR(INDEX(names,SMALL(IF(groups=Q$1,ROW(names)-MIN(ROW(names))+1),ROWS($Q$2:Q3))),"")</f>
        <v>Cadillac CTS-V Coupe Race Car</v>
      </c>
      <c r="R3" s="196" t="str">
        <f t="array" ref="R3">IFERROR(INDEX($Q$2:$Q$56,MATCH(ROWS($Q$2:Q3),COUNTIF($Q$2:$Q$56,"&lt;="&amp;$Q$2:$Q$56),0)),"")</f>
        <v>Audi R8 e-tron Special Edition</v>
      </c>
      <c r="S3" s="146" t="str">
        <f t="array" ref="S3">IFERROR(INDEX(names,SMALL(IF(groups=S$1,ROW(names)-MIN(ROW(names))+1),ROWS($S$2:S3))),"")</f>
        <v>GTA Spano</v>
      </c>
      <c r="T3" s="197" t="str">
        <f t="array" ref="T3">IFERROR(INDEX($S$2:$S$55,MATCH(ROWS($S$2:S3),COUNTIF($S$2:$S$55,"&lt;="&amp;$S$2:$S$55),0)),"")</f>
        <v>2018 McLaren X2</v>
      </c>
      <c r="U3" s="185" t="str">
        <f t="array" ref="U3">IFERROR(INDEX($G$2:$G$250,MATCH(ROWS($G$2:G3),COUNTIF($G$2:$G$250,"&lt;="&amp;$G$2:$G$250),0)),"")</f>
        <v>2010 Bentley Continental Supersports</v>
      </c>
    </row>
    <row r="4" spans="1:21" x14ac:dyDescent="0.25">
      <c r="A4" s="126" t="s">
        <v>1984</v>
      </c>
      <c r="B4" s="127">
        <f t="shared" si="4"/>
        <v>3</v>
      </c>
      <c r="C4" s="127">
        <f t="shared" si="0"/>
        <v>20</v>
      </c>
      <c r="D4">
        <f t="shared" si="1"/>
        <v>3</v>
      </c>
      <c r="E4" s="129" t="str">
        <f t="shared" si="2"/>
        <v>Car</v>
      </c>
      <c r="F4" s="128" t="str">
        <f t="shared" si="3"/>
        <v>Ford F150</v>
      </c>
      <c r="G4" t="s">
        <v>283</v>
      </c>
      <c r="H4">
        <v>61</v>
      </c>
      <c r="I4" s="30" t="s">
        <v>277</v>
      </c>
      <c r="J4">
        <f>ROW()</f>
        <v>4</v>
      </c>
      <c r="K4" s="139" t="str">
        <f t="array" ref="K4">IFERROR(INDEX(names,SMALL(IF(groups=K$1,ROW(names)-MIN(ROW(names))+1),ROWS($K$2:K4))),"")</f>
        <v>Ford F-150</v>
      </c>
      <c r="L4" s="190" t="str">
        <f t="array" ref="L4">IFERROR(INDEX($K$2:$K$41,MATCH(ROWS($K$2:K4),COUNTIF($K$2:$K$41,"&lt;="&amp;$K$2:$K$41),0)),"")</f>
        <v>Alfa Romeo 4C</v>
      </c>
      <c r="M4" s="140" t="str">
        <f t="array" ref="M4">IFERROR(INDEX(names,SMALL(IF(groups=M$1,ROW(names)-MIN(ROW(names))+1),ROWS($M$2:M4))),"")</f>
        <v>Audi TTS Coupé</v>
      </c>
      <c r="N4" s="192" t="str">
        <f t="array" ref="N4">IFERROR(INDEX($M$2:$M$45,MATCH(ROWS($M$2:M4),COUNTIF($M$2:$M$45,"&lt;="&amp;$M$2:$M$45),0)),"")</f>
        <v>Alfa Romeo 8C Competizione</v>
      </c>
      <c r="O4" s="142" t="str">
        <f t="array" ref="O4">IFERROR(INDEX(names,SMALL(IF(groups=O$1,ROW(names)-MIN(ROW(names))+1),ROWS($O$2:O4))),"")</f>
        <v>Mazda Furai</v>
      </c>
      <c r="P4" s="194" t="str">
        <f t="array" ref="P4">IFERROR(INDEX($O$2:$O$55,MATCH(ROWS($O$2:O4),COUNTIF($O$2:$O$55,"&lt;="&amp;$O$2:$O$55),0)),"")</f>
        <v>Arrinera Hussarya</v>
      </c>
      <c r="Q4" s="145" t="str">
        <f t="array" ref="Q4">IFERROR(INDEX(names,SMALL(IF(groups=Q$1,ROW(names)-MIN(ROW(names))+1),ROWS($Q$2:Q4))),"")</f>
        <v>Ferrari F430</v>
      </c>
      <c r="R4" s="196" t="str">
        <f t="array" ref="R4">IFERROR(INDEX($Q$2:$Q$56,MATCH(ROWS($Q$2:Q4),COUNTIF($Q$2:$Q$56,"&lt;="&amp;$Q$2:$Q$56),0)),"")</f>
        <v>Bentley EXP10 Speed 6</v>
      </c>
      <c r="S4" s="146" t="str">
        <f t="array" ref="S4">IFERROR(INDEX(names,SMALL(IF(groups=S$1,ROW(names)-MIN(ROW(names))+1),ROWS($S$2:S4))),"")</f>
        <v>Ferrari Enzo Ferrari</v>
      </c>
      <c r="T4" s="197" t="str">
        <f t="array" ref="T4">IFERROR(INDEX($S$2:$S$55,MATCH(ROWS($S$2:S4),COUNTIF($S$2:$S$55,"&lt;="&amp;$S$2:$S$55),0)),"")</f>
        <v>9FF GT9 VMAX</v>
      </c>
      <c r="U4" s="185" t="str">
        <f t="array" ref="U4">IFERROR(INDEX($G$2:$G$250,MATCH(ROWS($G$2:G4),COUNTIF($G$2:$G$250,"&lt;="&amp;$G$2:$G$250),0)),"")</f>
        <v>2015 Ford Mustang</v>
      </c>
    </row>
    <row r="5" spans="1:21" x14ac:dyDescent="0.25">
      <c r="A5" s="126" t="s">
        <v>1985</v>
      </c>
      <c r="B5" s="127">
        <f t="shared" si="4"/>
        <v>3</v>
      </c>
      <c r="C5" s="127">
        <f t="shared" si="0"/>
        <v>24</v>
      </c>
      <c r="D5">
        <f t="shared" si="1"/>
        <v>4</v>
      </c>
      <c r="E5" s="129" t="str">
        <f t="shared" si="2"/>
        <v>Car</v>
      </c>
      <c r="F5" s="128" t="str">
        <f t="shared" si="3"/>
        <v>Audi R8 etron</v>
      </c>
      <c r="G5" t="s">
        <v>278</v>
      </c>
      <c r="H5">
        <v>2</v>
      </c>
      <c r="I5" s="30" t="s">
        <v>277</v>
      </c>
      <c r="J5">
        <f>ROW()</f>
        <v>5</v>
      </c>
      <c r="K5" s="139" t="str">
        <f t="array" ref="K5">IFERROR(INDEX(names,SMALL(IF(groups=K$1,ROW(names)-MIN(ROW(names))+1),ROWS($K$2:K5))),"")</f>
        <v>Audi R8 e-tron</v>
      </c>
      <c r="L5" s="190" t="str">
        <f t="array" ref="L5">IFERROR(INDEX($K$2:$K$41,MATCH(ROWS($K$2:K5),COUNTIF($K$2:$K$41,"&lt;="&amp;$K$2:$K$41),0)),"")</f>
        <v>Alfa Romeo Giulietta 2016 Veloce</v>
      </c>
      <c r="M5" s="140" t="str">
        <f t="array" ref="M5">IFERROR(INDEX(names,SMALL(IF(groups=M$1,ROW(names)-MIN(ROW(names))+1),ROWS($M$2:M5))),"")</f>
        <v>Chevrolet Camaro GS</v>
      </c>
      <c r="N5" s="192" t="str">
        <f t="array" ref="N5">IFERROR(INDEX($M$2:$M$45,MATCH(ROWS($M$2:M5),COUNTIF($M$2:$M$45,"&lt;="&amp;$M$2:$M$45),0)),"")</f>
        <v>Audi RS 3 Sportback</v>
      </c>
      <c r="O5" s="142" t="str">
        <f t="array" ref="O5">IFERROR(INDEX(names,SMALL(IF(groups=O$1,ROW(names)-MIN(ROW(names))+1),ROWS($O$2:O5))),"")</f>
        <v>Aston Martin DB9 Coupé</v>
      </c>
      <c r="P5" s="194" t="str">
        <f t="array" ref="P5">IFERROR(INDEX($O$2:$O$55,MATCH(ROWS($O$2:O5),COUNTIF($O$2:$O$55,"&lt;="&amp;$O$2:$O$55),0)),"")</f>
        <v>Aston Martin DB9 Coupé</v>
      </c>
      <c r="Q5" s="145" t="str">
        <f t="array" ref="Q5">IFERROR(INDEX(names,SMALL(IF(groups=Q$1,ROW(names)-MIN(ROW(names))+1),ROWS($Q$2:Q5))),"")</f>
        <v>Mercedes-Benz SL 65 AMG Black Series</v>
      </c>
      <c r="R5" s="196" t="str">
        <f t="array" ref="R5">IFERROR(INDEX($Q$2:$Q$56,MATCH(ROWS($Q$2:Q5),COUNTIF($Q$2:$Q$56,"&lt;="&amp;$Q$2:$Q$56),0)),"")</f>
        <v>BMW 3.0 CSL Hommage</v>
      </c>
      <c r="S5" s="146" t="str">
        <f t="array" ref="S5">IFERROR(INDEX(names,SMALL(IF(groups=S$1,ROW(names)-MIN(ROW(names))+1),ROWS($S$2:S5))),"")</f>
        <v>RUF CTR 3</v>
      </c>
      <c r="T5" s="197" t="str">
        <f t="array" ref="T5">IFERROR(INDEX($S$2:$S$55,MATCH(ROWS($S$2:S5),COUNTIF($S$2:$S$55,"&lt;="&amp;$S$2:$S$55),0)),"")</f>
        <v>Apollo Intensa Emozione</v>
      </c>
      <c r="U5" s="185" t="str">
        <f t="array" ref="U5">IFERROR(INDEX($G$2:$G$250,MATCH(ROWS($G$2:G5),COUNTIF($G$2:$G$250,"&lt;="&amp;$G$2:$G$250),0)),"")</f>
        <v>2015 GTA Spano</v>
      </c>
    </row>
    <row r="6" spans="1:21" x14ac:dyDescent="0.25">
      <c r="A6" s="126" t="s">
        <v>1986</v>
      </c>
      <c r="B6" s="127">
        <f t="shared" si="4"/>
        <v>3</v>
      </c>
      <c r="C6" s="127">
        <f t="shared" si="0"/>
        <v>29</v>
      </c>
      <c r="D6">
        <f t="shared" si="1"/>
        <v>5</v>
      </c>
      <c r="E6" s="129" t="str">
        <f t="shared" si="2"/>
        <v>Car</v>
      </c>
      <c r="F6" s="128" t="str">
        <f t="shared" si="3"/>
        <v>Tesla ModelS Final</v>
      </c>
      <c r="G6" t="s">
        <v>279</v>
      </c>
      <c r="H6">
        <v>3</v>
      </c>
      <c r="I6" s="30" t="s">
        <v>277</v>
      </c>
      <c r="J6">
        <f>ROW()</f>
        <v>6</v>
      </c>
      <c r="K6" s="139" t="str">
        <f t="array" ref="K6">IFERROR(INDEX(names,SMALL(IF(groups=K$1,ROW(names)-MIN(ROW(names))+1),ROWS($K$2:K6))),"")</f>
        <v>Tesla Model S</v>
      </c>
      <c r="L6" s="190" t="str">
        <f t="array" ref="L6">IFERROR(INDEX($K$2:$K$41,MATCH(ROWS($K$2:K6),COUNTIF($K$2:$K$41,"&lt;="&amp;$K$2:$K$41),0)),"")</f>
        <v>Alfa Romeo MiTo GTA</v>
      </c>
      <c r="M6" s="140" t="str">
        <f t="array" ref="M6">IFERROR(INDEX(names,SMALL(IF(groups=M$1,ROW(names)-MIN(ROW(names))+1),ROWS($M$2:M6))),"")</f>
        <v>Ford Focus RS</v>
      </c>
      <c r="N6" s="192" t="str">
        <f t="array" ref="N6">IFERROR(INDEX($M$2:$M$45,MATCH(ROWS($M$2:M6),COUNTIF($M$2:$M$45,"&lt;="&amp;$M$2:$M$45),0)),"")</f>
        <v>Audi RS 4 Avant</v>
      </c>
      <c r="O6" s="142" t="str">
        <f t="array" ref="O6">IFERROR(INDEX(names,SMALL(IF(groups=O$1,ROW(names)-MIN(ROW(names))+1),ROWS($O$2:O6))),"")</f>
        <v>Ferrari Testarossa</v>
      </c>
      <c r="P6" s="194" t="str">
        <f t="array" ref="P6">IFERROR(INDEX($O$2:$O$55,MATCH(ROWS($O$2:O6),COUNTIF($O$2:$O$55,"&lt;="&amp;$O$2:$O$55),0)),"")</f>
        <v>Aston Martin V12 Vantage</v>
      </c>
      <c r="Q6" s="145" t="str">
        <f t="array" ref="Q6">IFERROR(INDEX(names,SMALL(IF(groups=Q$1,ROW(names)-MIN(ROW(names))+1),ROWS($Q$2:Q6))),"")</f>
        <v>Dodge Viper SRT10 ACR-X</v>
      </c>
      <c r="R6" s="196" t="str">
        <f t="array" ref="R6">IFERROR(INDEX($Q$2:$Q$56,MATCH(ROWS($Q$2:Q6),COUNTIF($Q$2:$Q$56,"&lt;="&amp;$Q$2:$Q$56),0)),"")</f>
        <v>BMW S 1000 RR</v>
      </c>
      <c r="S6" s="146" t="str">
        <f t="array" ref="S6">IFERROR(INDEX(names,SMALL(IF(groups=S$1,ROW(names)-MIN(ROW(names))+1),ROWS($S$2:S6))),"")</f>
        <v>Pagani Huayra</v>
      </c>
      <c r="T6" s="197" t="str">
        <f t="array" ref="T6">IFERROR(INDEX($S$2:$S$55,MATCH(ROWS($S$2:S6),COUNTIF($S$2:$S$55,"&lt;="&amp;$S$2:$S$55),0)),"")</f>
        <v>Aprilia Tuono V4 1100 RR my2017</v>
      </c>
      <c r="U6" s="185" t="str">
        <f t="array" ref="U6">IFERROR(INDEX($G$2:$G$250,MATCH(ROWS($G$2:G6),COUNTIF($G$2:$G$250,"&lt;="&amp;$G$2:$G$250),0)),"")</f>
        <v>2018 McLaren X2</v>
      </c>
    </row>
    <row r="7" spans="1:21" x14ac:dyDescent="0.25">
      <c r="A7" s="126" t="s">
        <v>1987</v>
      </c>
      <c r="B7" s="127">
        <f t="shared" si="4"/>
        <v>3</v>
      </c>
      <c r="C7" s="127">
        <f t="shared" si="0"/>
        <v>29</v>
      </c>
      <c r="D7">
        <f t="shared" si="1"/>
        <v>6</v>
      </c>
      <c r="E7" s="129" t="str">
        <f t="shared" si="2"/>
        <v>Car</v>
      </c>
      <c r="F7" s="128" t="str">
        <f t="shared" si="3"/>
        <v>Cadillac ATS Final</v>
      </c>
      <c r="G7" t="s">
        <v>280</v>
      </c>
      <c r="H7">
        <v>4</v>
      </c>
      <c r="I7" s="30" t="s">
        <v>277</v>
      </c>
      <c r="J7">
        <f>ROW()</f>
        <v>7</v>
      </c>
      <c r="K7" s="139" t="str">
        <f t="array" ref="K7">IFERROR(INDEX(names,SMALL(IF(groups=K$1,ROW(names)-MIN(ROW(names))+1),ROWS($K$2:K7))),"")</f>
        <v>Cadillac ATS</v>
      </c>
      <c r="L7" s="190" t="str">
        <f t="array" ref="L7">IFERROR(INDEX($K$2:$K$41,MATCH(ROWS($K$2:K7),COUNTIF($K$2:$K$41,"&lt;="&amp;$K$2:$K$41),0)),"")</f>
        <v>Ariel Atom V8</v>
      </c>
      <c r="M7" s="140" t="str">
        <f t="array" ref="M7">IFERROR(INDEX(names,SMALL(IF(groups=M$1,ROW(names)-MIN(ROW(names))+1),ROWS($M$2:M7))),"")</f>
        <v>Acura NSX 2005</v>
      </c>
      <c r="N7" s="192" t="str">
        <f t="array" ref="N7">IFERROR(INDEX($M$2:$M$45,MATCH(ROWS($M$2:M7),COUNTIF($M$2:$M$45,"&lt;="&amp;$M$2:$M$45),0)),"")</f>
        <v>Audi TTS Coupé</v>
      </c>
      <c r="O7" s="142" t="str">
        <f t="array" ref="O7">IFERROR(INDEX(names,SMALL(IF(groups=O$1,ROW(names)-MIN(ROW(names))+1),ROWS($O$2:O7))),"")</f>
        <v>Lamborghini Countach 25th Anniversary</v>
      </c>
      <c r="P7" s="194" t="str">
        <f t="array" ref="P7">IFERROR(INDEX($O$2:$O$55,MATCH(ROWS($O$2:O7),COUNTIF($O$2:$O$55,"&lt;="&amp;$O$2:$O$55),0)),"")</f>
        <v>Aston Martin V12 Zagato</v>
      </c>
      <c r="Q7" s="145" t="str">
        <f t="array" ref="Q7">IFERROR(INDEX(names,SMALL(IF(groups=Q$1,ROW(names)-MIN(ROW(names))+1),ROWS($Q$2:Q7))),"")</f>
        <v>Mercedes-Benz SLS AMG GT Coupé Final Edition</v>
      </c>
      <c r="R7" s="196" t="str">
        <f t="array" ref="R7">IFERROR(INDEX($Q$2:$Q$56,MATCH(ROWS($Q$2:Q7),COUNTIF($Q$2:$Q$56,"&lt;="&amp;$Q$2:$Q$56),0)),"")</f>
        <v>Cadillac CTS-V Coupe Race Car</v>
      </c>
      <c r="S7" s="146" t="str">
        <f t="array" ref="S7">IFERROR(INDEX(names,SMALL(IF(groups=S$1,ROW(names)-MIN(ROW(names))+1),ROWS($S$2:S7))),"")</f>
        <v>Ferrari FXX Evoluzione</v>
      </c>
      <c r="T7" s="197" t="str">
        <f t="array" ref="T7">IFERROR(INDEX($S$2:$S$55,MATCH(ROWS($S$2:S7),COUNTIF($S$2:$S$55,"&lt;="&amp;$S$2:$S$55),0)),"")</f>
        <v>Arash AF10</v>
      </c>
      <c r="U7" s="185" t="str">
        <f t="array" ref="U7">IFERROR(INDEX($G$2:$G$250,MATCH(ROWS($G$2:G7),COUNTIF($G$2:$G$250,"&lt;="&amp;$G$2:$G$250),0)),"")</f>
        <v>9FF GT9 VMAX</v>
      </c>
    </row>
    <row r="8" spans="1:21" x14ac:dyDescent="0.25">
      <c r="A8" s="126" t="s">
        <v>1988</v>
      </c>
      <c r="B8" s="127">
        <f t="shared" si="4"/>
        <v>3</v>
      </c>
      <c r="C8" s="127">
        <f t="shared" si="0"/>
        <v>29</v>
      </c>
      <c r="D8">
        <f t="shared" si="1"/>
        <v>7</v>
      </c>
      <c r="E8" s="129" t="str">
        <f t="shared" si="2"/>
        <v>Car</v>
      </c>
      <c r="F8" s="128" t="str">
        <f t="shared" si="3"/>
        <v>Cadillac XTS Final</v>
      </c>
      <c r="G8" t="s">
        <v>282</v>
      </c>
      <c r="H8">
        <v>5</v>
      </c>
      <c r="I8" s="30" t="s">
        <v>277</v>
      </c>
      <c r="J8">
        <f>ROW()</f>
        <v>8</v>
      </c>
      <c r="K8" s="139" t="str">
        <f t="array" ref="K8">IFERROR(INDEX(names,SMALL(IF(groups=K$1,ROW(names)-MIN(ROW(names))+1),ROWS($K$2:K8))),"")</f>
        <v>Cadillac XTS</v>
      </c>
      <c r="L8" s="190" t="str">
        <f t="array" ref="L8">IFERROR(INDEX($K$2:$K$41,MATCH(ROWS($K$2:K8),COUNTIF($K$2:$K$41,"&lt;="&amp;$K$2:$K$41),0)),"")</f>
        <v>Audi R8 e-tron</v>
      </c>
      <c r="M8" s="140" t="str">
        <f t="array" ref="M8">IFERROR(INDEX(names,SMALL(IF(groups=M$1,ROW(names)-MIN(ROW(names))+1),ROWS($M$2:M8))),"")</f>
        <v>Lamborghini Urus</v>
      </c>
      <c r="N8" s="192" t="str">
        <f t="array" ref="N8">IFERROR(INDEX($M$2:$M$45,MATCH(ROWS($M$2:M8),COUNTIF($M$2:$M$45,"&lt;="&amp;$M$2:$M$45),0)),"")</f>
        <v>BMW M1</v>
      </c>
      <c r="O8" s="142" t="str">
        <f t="array" ref="O8">IFERROR(INDEX(names,SMALL(IF(groups=O$1,ROW(names)-MIN(ROW(names))+1),ROWS($O$2:O8))),"")</f>
        <v>Mercedes-Benz Biome</v>
      </c>
      <c r="P8" s="194" t="str">
        <f t="array" ref="P8">IFERROR(INDEX($O$2:$O$55,MATCH(ROWS($O$2:O8),COUNTIF($O$2:$O$55,"&lt;="&amp;$O$2:$O$55),0)),"")</f>
        <v>Audi R8 LMS Ultra</v>
      </c>
      <c r="Q8" s="145" t="str">
        <f t="array" ref="Q8">IFERROR(INDEX(names,SMALL(IF(groups=Q$1,ROW(names)-MIN(ROW(names))+1),ROWS($Q$2:Q8))),"")</f>
        <v>Marussia B2</v>
      </c>
      <c r="R8" s="196" t="str">
        <f t="array" ref="R8">IFERROR(INDEX($Q$2:$Q$56,MATCH(ROWS($Q$2:Q8),COUNTIF($Q$2:$Q$56,"&lt;="&amp;$Q$2:$Q$56),0)),"")</f>
        <v>Chevrolet 2016 Camaro SS</v>
      </c>
      <c r="S8" s="146" t="str">
        <f t="array" ref="S8">IFERROR(INDEX(names,SMALL(IF(groups=S$1,ROW(names)-MIN(ROW(names))+1),ROWS($S$2:S8))),"")</f>
        <v>W Motors Lykan HyperSport</v>
      </c>
      <c r="T8" s="197" t="str">
        <f t="array" ref="T8">IFERROR(INDEX($S$2:$S$55,MATCH(ROWS($S$2:S8),COUNTIF($S$2:$S$55,"&lt;="&amp;$S$2:$S$55),0)),"")</f>
        <v>Arrinera Hussarya GT</v>
      </c>
      <c r="U8" s="185" t="str">
        <f t="array" ref="U8">IFERROR(INDEX($G$2:$G$250,MATCH(ROWS($G$2:G8),COUNTIF($G$2:$G$250,"&lt;="&amp;$G$2:$G$250),0)),"")</f>
        <v>AC 378 GT Z</v>
      </c>
    </row>
    <row r="9" spans="1:21" x14ac:dyDescent="0.25">
      <c r="A9" s="126" t="s">
        <v>1989</v>
      </c>
      <c r="B9" s="127">
        <f t="shared" si="4"/>
        <v>3</v>
      </c>
      <c r="C9" s="127">
        <f t="shared" si="0"/>
        <v>20</v>
      </c>
      <c r="D9">
        <f t="shared" si="1"/>
        <v>8</v>
      </c>
      <c r="E9" s="129" t="str">
        <f t="shared" si="2"/>
        <v>Car</v>
      </c>
      <c r="F9" s="128" t="str">
        <f t="shared" si="3"/>
        <v>Scion FRS</v>
      </c>
      <c r="G9" t="s">
        <v>284</v>
      </c>
      <c r="H9">
        <v>6</v>
      </c>
      <c r="I9" s="30" t="s">
        <v>277</v>
      </c>
      <c r="J9">
        <f>ROW()</f>
        <v>9</v>
      </c>
      <c r="K9" s="139" t="str">
        <f t="array" ref="K9">IFERROR(INDEX(names,SMALL(IF(groups=K$1,ROW(names)-MIN(ROW(names))+1),ROWS($K$2:K9))),"")</f>
        <v>Scion FR-S</v>
      </c>
      <c r="L9" s="190" t="str">
        <f t="array" ref="L9">IFERROR(INDEX($K$2:$K$41,MATCH(ROWS($K$2:K9),COUNTIF($K$2:$K$41,"&lt;="&amp;$K$2:$K$41),0)),"")</f>
        <v>Audi S4</v>
      </c>
      <c r="M9" s="140" t="str">
        <f t="array" ref="M9">IFERROR(INDEX(names,SMALL(IF(groups=M$1,ROW(names)-MIN(ROW(names))+1),ROWS($M$2:M9))),"")</f>
        <v>Infiniti FX50</v>
      </c>
      <c r="N9" s="192" t="str">
        <f t="array" ref="N9">IFERROR(INDEX($M$2:$M$45,MATCH(ROWS($M$2:M9),COUNTIF($M$2:$M$45,"&lt;="&amp;$M$2:$M$45),0)),"")</f>
        <v>BMW M2</v>
      </c>
      <c r="O9" s="142" t="str">
        <f t="array" ref="O9">IFERROR(INDEX(names,SMALL(IF(groups=O$1,ROW(names)-MIN(ROW(names))+1),ROWS($O$2:O9))),"")</f>
        <v>Maserati GranTurismo Sport</v>
      </c>
      <c r="P9" s="194" t="str">
        <f t="array" ref="P9">IFERROR(INDEX($O$2:$O$55,MATCH(ROWS($O$2:O9),COUNTIF($O$2:$O$55,"&lt;="&amp;$O$2:$O$55),0)),"")</f>
        <v>Bentley Continental GT V8</v>
      </c>
      <c r="Q9" s="145" t="str">
        <f t="array" ref="Q9">IFERROR(INDEX(names,SMALL(IF(groups=Q$1,ROW(names)-MIN(ROW(names))+1),ROWS($Q$2:Q9))),"")</f>
        <v>Chevrolet Corvette C7</v>
      </c>
      <c r="R9" s="196" t="str">
        <f t="array" ref="R9">IFERROR(INDEX($Q$2:$Q$56,MATCH(ROWS($Q$2:Q9),COUNTIF($Q$2:$Q$56,"&lt;="&amp;$Q$2:$Q$56),0)),"")</f>
        <v>Chevrolet Corvette C3</v>
      </c>
      <c r="S9" s="146" t="str">
        <f t="array" ref="S9">IFERROR(INDEX(names,SMALL(IF(groups=S$1,ROW(names)-MIN(ROW(names))+1),ROWS($S$2:S9))),"")</f>
        <v>Chrysler ME412</v>
      </c>
      <c r="T9" s="197" t="str">
        <f t="array" ref="T9">IFERROR(INDEX($S$2:$S$55,MATCH(ROWS($S$2:S9),COUNTIF($S$2:$S$55,"&lt;="&amp;$S$2:$S$55),0)),"")</f>
        <v>Aston Martin Vulcan</v>
      </c>
      <c r="U9" s="185" t="str">
        <f t="array" ref="U9">IFERROR(INDEX($G$2:$G$250,MATCH(ROWS($G$2:G9),COUNTIF($G$2:$G$250,"&lt;="&amp;$G$2:$G$250),0)),"")</f>
        <v>Acura NSX 2005</v>
      </c>
    </row>
    <row r="10" spans="1:21" x14ac:dyDescent="0.25">
      <c r="A10" s="126" t="s">
        <v>1990</v>
      </c>
      <c r="B10" s="127">
        <f t="shared" si="4"/>
        <v>3</v>
      </c>
      <c r="C10" s="127">
        <f t="shared" si="0"/>
        <v>35</v>
      </c>
      <c r="D10">
        <f t="shared" si="1"/>
        <v>9</v>
      </c>
      <c r="E10" s="129" t="str">
        <f t="shared" si="2"/>
        <v>Car</v>
      </c>
      <c r="F10" s="128" t="str">
        <f t="shared" si="3"/>
        <v>MiniCooperRoadster Final</v>
      </c>
      <c r="G10" t="s">
        <v>285</v>
      </c>
      <c r="H10">
        <v>7</v>
      </c>
      <c r="I10" s="30" t="s">
        <v>277</v>
      </c>
      <c r="J10">
        <f>ROW()</f>
        <v>10</v>
      </c>
      <c r="K10" s="139" t="str">
        <f t="array" ref="K10">IFERROR(INDEX(names,SMALL(IF(groups=K$1,ROW(names)-MIN(ROW(names))+1),ROWS($K$2:K10))),"")</f>
        <v>Mini Cooper S Roadster</v>
      </c>
      <c r="L10" s="190" t="str">
        <f t="array" ref="L10">IFERROR(INDEX($K$2:$K$41,MATCH(ROWS($K$2:K10),COUNTIF($K$2:$K$41,"&lt;="&amp;$K$2:$K$41),0)),"")</f>
        <v>BMW M3 Sedan</v>
      </c>
      <c r="M10" s="140" t="str">
        <f t="array" ref="M10">IFERROR(INDEX(names,SMALL(IF(groups=M$1,ROW(names)-MIN(ROW(names))+1),ROWS($M$2:M10))),"")</f>
        <v>Lotus Exige S Coupe</v>
      </c>
      <c r="N10" s="192" t="str">
        <f t="array" ref="N10">IFERROR(INDEX($M$2:$M$45,MATCH(ROWS($M$2:M10),COUNTIF($M$2:$M$45,"&lt;="&amp;$M$2:$M$45),0)),"")</f>
        <v>Buick 2013 Riviera</v>
      </c>
      <c r="O10" s="142" t="str">
        <f t="array" ref="O10">IFERROR(INDEX(names,SMALL(IF(groups=O$1,ROW(names)-MIN(ROW(names))+1),ROWS($O$2:O10))),"")</f>
        <v>Bentley Continental GT V8</v>
      </c>
      <c r="P10" s="194" t="str">
        <f t="array" ref="P10">IFERROR(INDEX($O$2:$O$55,MATCH(ROWS($O$2:O10),COUNTIF($O$2:$O$55,"&lt;="&amp;$O$2:$O$55),0)),"")</f>
        <v>BMW i8 Coupe</v>
      </c>
      <c r="Q10" s="145" t="str">
        <f t="array" ref="Q10">IFERROR(INDEX(names,SMALL(IF(groups=Q$1,ROW(names)-MIN(ROW(names))+1),ROWS($Q$2:Q10))),"")</f>
        <v>Savage Rivale Roadyacht GTS</v>
      </c>
      <c r="R10" s="196" t="str">
        <f t="array" ref="R10">IFERROR(INDEX($Q$2:$Q$56,MATCH(ROWS($Q$2:Q10),COUNTIF($Q$2:$Q$56,"&lt;="&amp;$Q$2:$Q$56),0)),"")</f>
        <v>Chevrolet Corvette C7</v>
      </c>
      <c r="S10" s="146" t="str">
        <f t="array" ref="S10">IFERROR(INDEX(names,SMALL(IF(groups=S$1,ROW(names)-MIN(ROW(names))+1),ROWS($S$2:S10))),"")</f>
        <v>Peugeot Onyx</v>
      </c>
      <c r="T10" s="197" t="str">
        <f t="array" ref="T10">IFERROR(INDEX($S$2:$S$55,MATCH(ROWS($S$2:S10),COUNTIF($S$2:$S$55,"&lt;="&amp;$S$2:$S$55),0)),"")</f>
        <v>Bugatti 16.4 Grand Sport Vitesse</v>
      </c>
      <c r="U10" s="185" t="str">
        <f t="array" ref="U10">IFERROR(INDEX($G$2:$G$250,MATCH(ROWS($G$2:G10),COUNTIF($G$2:$G$250,"&lt;="&amp;$G$2:$G$250),0)),"")</f>
        <v>Alfa Romeo 4C</v>
      </c>
    </row>
    <row r="11" spans="1:21" x14ac:dyDescent="0.25">
      <c r="A11" s="126" t="s">
        <v>1991</v>
      </c>
      <c r="B11" s="127">
        <f t="shared" si="4"/>
        <v>4</v>
      </c>
      <c r="C11" s="127">
        <f t="shared" si="0"/>
        <v>30</v>
      </c>
      <c r="D11">
        <f t="shared" si="1"/>
        <v>10</v>
      </c>
      <c r="E11" s="129" t="str">
        <f t="shared" si="2"/>
        <v>Car</v>
      </c>
      <c r="F11" s="128" t="str">
        <f t="shared" si="3"/>
        <v>AlfaRomeo MiTo GTA</v>
      </c>
      <c r="G11" t="s">
        <v>287</v>
      </c>
      <c r="H11">
        <v>8</v>
      </c>
      <c r="I11" s="30" t="s">
        <v>277</v>
      </c>
      <c r="J11">
        <f>ROW()</f>
        <v>11</v>
      </c>
      <c r="K11" s="139" t="str">
        <f t="array" ref="K11">IFERROR(INDEX(names,SMALL(IF(groups=K$1,ROW(names)-MIN(ROW(names))+1),ROWS($K$2:K11))),"")</f>
        <v>Alfa Romeo MiTo GTA</v>
      </c>
      <c r="L11" s="190" t="str">
        <f t="array" ref="L11">IFERROR(INDEX($K$2:$K$41,MATCH(ROWS($K$2:K11),COUNTIF($K$2:$K$41,"&lt;="&amp;$K$2:$K$41),0)),"")</f>
        <v>Buick Avista Concept</v>
      </c>
      <c r="M11" s="140" t="str">
        <f t="array" ref="M11">IFERROR(INDEX(names,SMALL(IF(groups=M$1,ROW(names)-MIN(ROW(names))+1),ROWS($M$2:M11))),"")</f>
        <v>Audi RS 4 Avant</v>
      </c>
      <c r="N11" s="192" t="str">
        <f t="array" ref="N11">IFERROR(INDEX($M$2:$M$45,MATCH(ROWS($M$2:M11),COUNTIF($M$2:$M$45,"&lt;="&amp;$M$2:$M$45),0)),"")</f>
        <v>Cadillac ATS-V Coupe</v>
      </c>
      <c r="O11" s="142" t="str">
        <f t="array" ref="O11">IFERROR(INDEX(names,SMALL(IF(groups=O$1,ROW(names)-MIN(ROW(names))+1),ROWS($O$2:O11))),"")</f>
        <v>Aston Martin V12 Zagato</v>
      </c>
      <c r="P11" s="194" t="str">
        <f t="array" ref="P11">IFERROR(INDEX($O$2:$O$55,MATCH(ROWS($O$2:O11),COUNTIF($O$2:$O$55,"&lt;="&amp;$O$2:$O$55),0)),"")</f>
        <v>BMW M2 Special Edition</v>
      </c>
      <c r="Q11" s="145" t="str">
        <f t="array" ref="Q11">IFERROR(INDEX(names,SMALL(IF(groups=Q$1,ROW(names)-MIN(ROW(names))+1),ROWS($Q$2:Q11))),"")</f>
        <v>Ferrari FF</v>
      </c>
      <c r="R11" s="196" t="str">
        <f t="array" ref="R11">IFERROR(INDEX($Q$2:$Q$56,MATCH(ROWS($Q$2:Q11),COUNTIF($Q$2:$Q$56,"&lt;="&amp;$Q$2:$Q$56),0)),"")</f>
        <v>Chevrolet Corvette Grand Sport</v>
      </c>
      <c r="S11" s="146" t="str">
        <f t="array" ref="S11">IFERROR(INDEX(names,SMALL(IF(groups=S$1,ROW(names)-MIN(ROW(names))+1),ROWS($S$2:S11))),"")</f>
        <v>Bugatti 16.4 Grand Sport Vitesse</v>
      </c>
      <c r="T11" s="197" t="str">
        <f t="array" ref="T11">IFERROR(INDEX($S$2:$S$55,MATCH(ROWS($S$2:S11),COUNTIF($S$2:$S$55,"&lt;="&amp;$S$2:$S$55),0)),"")</f>
        <v>Cadillac 16 Concept</v>
      </c>
      <c r="U11" s="185" t="str">
        <f t="array" ref="U11">IFERROR(INDEX($G$2:$G$250,MATCH(ROWS($G$2:G11),COUNTIF($G$2:$G$250,"&lt;="&amp;$G$2:$G$250),0)),"")</f>
        <v>Alfa Romeo 8C Competizione</v>
      </c>
    </row>
    <row r="12" spans="1:21" x14ac:dyDescent="0.25">
      <c r="A12" s="126" t="s">
        <v>1992</v>
      </c>
      <c r="B12" s="127">
        <f t="shared" si="4"/>
        <v>4</v>
      </c>
      <c r="C12" s="127">
        <f t="shared" si="0"/>
        <v>27</v>
      </c>
      <c r="D12">
        <f t="shared" si="1"/>
        <v>11</v>
      </c>
      <c r="E12" s="129" t="str">
        <f t="shared" si="2"/>
        <v>Car</v>
      </c>
      <c r="F12" s="128" t="str">
        <f t="shared" si="3"/>
        <v>Renault Clio RS</v>
      </c>
      <c r="G12" t="s">
        <v>288</v>
      </c>
      <c r="H12">
        <v>50</v>
      </c>
      <c r="I12" s="30" t="s">
        <v>277</v>
      </c>
      <c r="J12">
        <f>ROW()</f>
        <v>12</v>
      </c>
      <c r="K12" s="139" t="str">
        <f t="array" ref="K12">IFERROR(INDEX(names,SMALL(IF(groups=K$1,ROW(names)-MIN(ROW(names))+1),ROWS($K$2:K12))),"")</f>
        <v>Renault CLIO R.S. 200 EDC</v>
      </c>
      <c r="L12" s="190" t="str">
        <f t="array" ref="L12">IFERROR(INDEX($K$2:$K$41,MATCH(ROWS($K$2:K12),COUNTIF($K$2:$K$41,"&lt;="&amp;$K$2:$K$41),0)),"")</f>
        <v>Cadillac ATS</v>
      </c>
      <c r="M12" s="140" t="str">
        <f t="array" ref="M12">IFERROR(INDEX(names,SMALL(IF(groups=M$1,ROW(names)-MIN(ROW(names))+1),ROWS($M$2:M12))),"")</f>
        <v>Alfa Romeo 8C Competizione</v>
      </c>
      <c r="N12" s="192" t="str">
        <f t="array" ref="N12">IFERROR(INDEX($M$2:$M$45,MATCH(ROWS($M$2:M12),COUNTIF($M$2:$M$45,"&lt;="&amp;$M$2:$M$45),0)),"")</f>
        <v>Chevrolet Camaro GS</v>
      </c>
      <c r="O12" s="142" t="str">
        <f t="array" ref="O12">IFERROR(INDEX(names,SMALL(IF(groups=O$1,ROW(names)-MIN(ROW(names))+1),ROWS($O$2:O12))),"")</f>
        <v>Aston Martin V12 Vantage</v>
      </c>
      <c r="P12" s="194" t="str">
        <f t="array" ref="P12">IFERROR(INDEX($O$2:$O$55,MATCH(ROWS($O$2:O12),COUNTIF($O$2:$O$55,"&lt;="&amp;$O$2:$O$55),0)),"")</f>
        <v>BMW M6</v>
      </c>
      <c r="Q12" s="145" t="str">
        <f t="array" ref="Q12">IFERROR(INDEX(names,SMALL(IF(groups=Q$1,ROW(names)-MIN(ROW(names))+1),ROWS($Q$2:Q12))),"")</f>
        <v>Lucra L148</v>
      </c>
      <c r="R12" s="196" t="str">
        <f t="array" ref="R12">IFERROR(INDEX($Q$2:$Q$56,MATCH(ROWS($Q$2:Q12),COUNTIF($Q$2:$Q$56,"&lt;="&amp;$Q$2:$Q$56),0)),"")</f>
        <v>Dodge Viper SRT10 ACR-X</v>
      </c>
      <c r="S12" s="146" t="str">
        <f t="array" ref="S12">IFERROR(INDEX(names,SMALL(IF(groups=S$1,ROW(names)-MIN(ROW(names))+1),ROWS($S$2:S12))),"")</f>
        <v>Mercedes-Benz Silver Lightning</v>
      </c>
      <c r="T12" s="197" t="str">
        <f t="array" ref="T12">IFERROR(INDEX($S$2:$S$55,MATCH(ROWS($S$2:S12),COUNTIF($S$2:$S$55,"&lt;="&amp;$S$2:$S$55),0)),"")</f>
        <v>Chrysler ME412</v>
      </c>
      <c r="U12" s="185" t="str">
        <f t="array" ref="U12">IFERROR(INDEX($G$2:$G$250,MATCH(ROWS($G$2:G12),COUNTIF($G$2:$G$250,"&lt;="&amp;$G$2:$G$250),0)),"")</f>
        <v>Alfa Romeo Giulietta 2016 Veloce</v>
      </c>
    </row>
    <row r="13" spans="1:21" x14ac:dyDescent="0.25">
      <c r="A13" s="126" t="s">
        <v>1993</v>
      </c>
      <c r="B13" s="127">
        <f t="shared" si="4"/>
        <v>4</v>
      </c>
      <c r="C13" s="127">
        <f t="shared" si="0"/>
        <v>25</v>
      </c>
      <c r="D13">
        <f t="shared" si="1"/>
        <v>12</v>
      </c>
      <c r="E13" s="129" t="str">
        <f t="shared" si="2"/>
        <v>Car</v>
      </c>
      <c r="F13" s="128" t="str">
        <f t="shared" si="3"/>
        <v>Audi S4 Final</v>
      </c>
      <c r="G13" t="s">
        <v>293</v>
      </c>
      <c r="H13">
        <v>9</v>
      </c>
      <c r="I13" s="30" t="s">
        <v>277</v>
      </c>
      <c r="J13">
        <f>ROW()</f>
        <v>13</v>
      </c>
      <c r="K13" s="139" t="str">
        <f t="array" ref="K13">IFERROR(INDEX(names,SMALL(IF(groups=K$1,ROW(names)-MIN(ROW(names))+1),ROWS($K$2:K13))),"")</f>
        <v>Audi S4</v>
      </c>
      <c r="L13" s="190" t="str">
        <f t="array" ref="L13">IFERROR(INDEX($K$2:$K$41,MATCH(ROWS($K$2:K13),COUNTIF($K$2:$K$41,"&lt;="&amp;$K$2:$K$41),0)),"")</f>
        <v>Cadillac XTS</v>
      </c>
      <c r="M13" s="140" t="str">
        <f t="array" ref="M13">IFERROR(INDEX(names,SMALL(IF(groups=M$1,ROW(names)-MIN(ROW(names))+1),ROWS($M$2:M13))),"")</f>
        <v>SRT 2013 Dodge Challenger SRT8</v>
      </c>
      <c r="N13" s="192" t="str">
        <f t="array" ref="N13">IFERROR(INDEX($M$2:$M$45,MATCH(ROWS($M$2:M13),COUNTIF($M$2:$M$45,"&lt;="&amp;$M$2:$M$45),0)),"")</f>
        <v>Datsun 280Z</v>
      </c>
      <c r="O13" s="142" t="str">
        <f t="array" ref="O13">IFERROR(INDEX(names,SMALL(IF(groups=O$1,ROW(names)-MIN(ROW(names))+1),ROWS($O$2:O13))),"")</f>
        <v>BMW M6</v>
      </c>
      <c r="P13" s="194" t="str">
        <f t="array" ref="P13">IFERROR(INDEX($O$2:$O$55,MATCH(ROWS($O$2:O13),COUNTIF($O$2:$O$55,"&lt;="&amp;$O$2:$O$55),0)),"")</f>
        <v>BXR Bailey Blade GT1</v>
      </c>
      <c r="Q13" s="145" t="str">
        <f t="array" ref="Q13">IFERROR(INDEX(names,SMALL(IF(groups=Q$1,ROW(names)-MIN(ROW(names))+1),ROWS($Q$2:Q13))),"")</f>
        <v>McLaren 12C Spider</v>
      </c>
      <c r="R13" s="196" t="str">
        <f t="array" ref="R13">IFERROR(INDEX($Q$2:$Q$56,MATCH(ROWS($Q$2:Q13),COUNTIF($Q$2:$Q$56,"&lt;="&amp;$Q$2:$Q$56),0)),"")</f>
        <v>Ducati SuperSport S</v>
      </c>
      <c r="S13" s="146" t="str">
        <f t="array" ref="S13">IFERROR(INDEX(names,SMALL(IF(groups=S$1,ROW(names)-MIN(ROW(names))+1),ROWS($S$2:S13))),"")</f>
        <v>9FF GT9 VMAX</v>
      </c>
      <c r="T13" s="197" t="str">
        <f t="array" ref="T13">IFERROR(INDEX($S$2:$S$55,MATCH(ROWS($S$2:S13),COUNTIF($S$2:$S$55,"&lt;="&amp;$S$2:$S$55),0)),"")</f>
        <v>Devel Sixteen Prototype</v>
      </c>
      <c r="U13" s="185" t="str">
        <f t="array" ref="U13">IFERROR(INDEX($G$2:$G$250,MATCH(ROWS($G$2:G13),COUNTIF($G$2:$G$250,"&lt;="&amp;$G$2:$G$250),0)),"")</f>
        <v>Alfa Romeo MiTo GTA</v>
      </c>
    </row>
    <row r="14" spans="1:21" x14ac:dyDescent="0.25">
      <c r="A14" s="126" t="s">
        <v>1994</v>
      </c>
      <c r="B14" s="127">
        <f t="shared" si="4"/>
        <v>4</v>
      </c>
      <c r="C14" s="127">
        <f t="shared" si="0"/>
        <v>23</v>
      </c>
      <c r="D14">
        <f t="shared" si="1"/>
        <v>13</v>
      </c>
      <c r="E14" s="129" t="str">
        <f t="shared" si="2"/>
        <v>Car</v>
      </c>
      <c r="F14" s="128" t="str">
        <f t="shared" si="3"/>
        <v>Nissan 370z</v>
      </c>
      <c r="G14" t="s">
        <v>294</v>
      </c>
      <c r="H14">
        <v>10</v>
      </c>
      <c r="I14" s="30" t="s">
        <v>277</v>
      </c>
      <c r="J14">
        <f>ROW()</f>
        <v>14</v>
      </c>
      <c r="K14" s="139" t="str">
        <f t="array" ref="K14">IFERROR(INDEX(names,SMALL(IF(groups=K$1,ROW(names)-MIN(ROW(names))+1),ROWS($K$2:K14))),"")</f>
        <v>Nissan 370Z</v>
      </c>
      <c r="L14" s="190" t="str">
        <f t="array" ref="L14">IFERROR(INDEX($K$2:$K$41,MATCH(ROWS($K$2:K14),COUNTIF($K$2:$K$41,"&lt;="&amp;$K$2:$K$41),0)),"")</f>
        <v>Camaro Z/28</v>
      </c>
      <c r="M14" s="140" t="str">
        <f t="array" ref="M14">IFERROR(INDEX(names,SMALL(IF(groups=M$1,ROW(names)-MIN(ROW(names))+1),ROWS($M$2:M14))),"")</f>
        <v>Jaguar F-Type R</v>
      </c>
      <c r="N14" s="192" t="str">
        <f t="array" ref="N14">IFERROR(INDEX($M$2:$M$45,MATCH(ROWS($M$2:M14),COUNTIF($M$2:$M$45,"&lt;="&amp;$M$2:$M$45),0)),"")</f>
        <v>ED Design Torq</v>
      </c>
      <c r="O14" s="142" t="str">
        <f t="array" ref="O14">IFERROR(INDEX(names,SMALL(IF(groups=O$1,ROW(names)-MIN(ROW(names))+1),ROWS($O$2:O14))),"")</f>
        <v>Ferrari 599XX</v>
      </c>
      <c r="P14" s="194" t="str">
        <f t="array" ref="P14">IFERROR(INDEX($O$2:$O$55,MATCH(ROWS($O$2:O14),COUNTIF($O$2:$O$55,"&lt;="&amp;$O$2:$O$55),0)),"")</f>
        <v>Chevrolet SS</v>
      </c>
      <c r="Q14" s="145" t="str">
        <f t="array" ref="Q14">IFERROR(INDEX(names,SMALL(IF(groups=Q$1,ROW(names)-MIN(ROW(names))+1),ROWS($Q$2:Q14))),"")</f>
        <v>Ferrari 330 P4</v>
      </c>
      <c r="R14" s="196" t="str">
        <f t="array" ref="R14">IFERROR(INDEX($Q$2:$Q$56,MATCH(ROWS($Q$2:Q14),COUNTIF($Q$2:$Q$56,"&lt;="&amp;$Q$2:$Q$56),0)),"")</f>
        <v>Ferrari 330 P4</v>
      </c>
      <c r="S14" s="146" t="str">
        <f t="array" ref="S14">IFERROR(INDEX(names,SMALL(IF(groups=S$1,ROW(names)-MIN(ROW(names))+1),ROWS($S$2:S14))),"")</f>
        <v>Koenigsegg Agera R</v>
      </c>
      <c r="T14" s="197" t="str">
        <f t="array" ref="T14">IFERROR(INDEX($S$2:$S$55,MATCH(ROWS($S$2:S14),COUNTIF($S$2:$S$55,"&lt;="&amp;$S$2:$S$55),0)),"")</f>
        <v>Ferrari 488 Pista</v>
      </c>
      <c r="U14" s="185" t="str">
        <f t="array" ref="U14">IFERROR(INDEX($G$2:$G$250,MATCH(ROWS($G$2:G14),COUNTIF($G$2:$G$250,"&lt;="&amp;$G$2:$G$250),0)),"")</f>
        <v>Apollo Intensa Emozione</v>
      </c>
    </row>
    <row r="15" spans="1:21" x14ac:dyDescent="0.25">
      <c r="A15" s="126" t="s">
        <v>1995</v>
      </c>
      <c r="B15" s="127">
        <f t="shared" si="4"/>
        <v>4</v>
      </c>
      <c r="C15" s="127">
        <f t="shared" si="0"/>
        <v>23</v>
      </c>
      <c r="D15">
        <f t="shared" si="1"/>
        <v>14</v>
      </c>
      <c r="E15" s="129" t="str">
        <f t="shared" si="2"/>
        <v>Car</v>
      </c>
      <c r="F15" s="128" t="str">
        <f t="shared" si="3"/>
        <v>FordMustang</v>
      </c>
      <c r="G15" t="s">
        <v>297</v>
      </c>
      <c r="H15">
        <v>67</v>
      </c>
      <c r="I15" s="30" t="s">
        <v>277</v>
      </c>
      <c r="J15">
        <f>ROW()</f>
        <v>15</v>
      </c>
      <c r="K15" s="139" t="str">
        <f t="array" ref="K15">IFERROR(INDEX(names,SMALL(IF(groups=K$1,ROW(names)-MIN(ROW(names))+1),ROWS($K$2:K15))),"")</f>
        <v>2015 Ford Mustang</v>
      </c>
      <c r="L15" s="190" t="str">
        <f t="array" ref="L15">IFERROR(INDEX($K$2:$K$41,MATCH(ROWS($K$2:K15),COUNTIF($K$2:$K$41,"&lt;="&amp;$K$2:$K$41),0)),"")</f>
        <v>DME3 Villain Wheels</v>
      </c>
      <c r="M15" s="140" t="str">
        <f t="array" ref="M15">IFERROR(INDEX(names,SMALL(IF(groups=M$1,ROW(names)-MIN(ROW(names))+1),ROWS($M$2:M15))),"")</f>
        <v>Felino cB7</v>
      </c>
      <c r="N15" s="192" t="str">
        <f t="array" ref="N15">IFERROR(INDEX($M$2:$M$45,MATCH(ROWS($M$2:M15),COUNTIF($M$2:$M$45,"&lt;="&amp;$M$2:$M$45),0)),"")</f>
        <v>Felino cB7</v>
      </c>
      <c r="O15" s="142" t="str">
        <f t="array" ref="O15">IFERROR(INDEX(names,SMALL(IF(groups=O$1,ROW(names)-MIN(ROW(names))+1),ROWS($O$2:O15))),"")</f>
        <v>Nissan Skyline GT-R (R34)</v>
      </c>
      <c r="P15" s="194" t="str">
        <f t="array" ref="P15">IFERROR(INDEX($O$2:$O$55,MATCH(ROWS($O$2:O15),COUNTIF($O$2:$O$55,"&lt;="&amp;$O$2:$O$55),0)),"")</f>
        <v>DS Survolt</v>
      </c>
      <c r="Q15" s="145" t="str">
        <f t="array" ref="Q15">IFERROR(INDEX(names,SMALL(IF(groups=Q$1,ROW(names)-MIN(ROW(names))+1),ROWS($Q$2:Q15))),"")</f>
        <v>Pagani Zonda R</v>
      </c>
      <c r="R15" s="196" t="str">
        <f t="array" ref="R15">IFERROR(INDEX($Q$2:$Q$56,MATCH(ROWS($Q$2:Q15),COUNTIF($Q$2:$Q$56,"&lt;="&amp;$Q$2:$Q$56),0)),"")</f>
        <v>Ferrari F12berlinetta</v>
      </c>
      <c r="S15" s="146" t="str">
        <f t="array" ref="S15">IFERROR(INDEX(names,SMALL(IF(groups=S$1,ROW(names)-MIN(ROW(names))+1),ROWS($S$2:S15))),"")</f>
        <v>SSC Tuatara</v>
      </c>
      <c r="T15" s="197" t="str">
        <f t="array" ref="T15">IFERROR(INDEX($S$2:$S$55,MATCH(ROWS($S$2:S15),COUNTIF($S$2:$S$55,"&lt;="&amp;$S$2:$S$55),0)),"")</f>
        <v>Ferrari Enzo Ferrari</v>
      </c>
      <c r="U15" s="185" t="str">
        <f t="array" ref="U15">IFERROR(INDEX($G$2:$G$250,MATCH(ROWS($G$2:G15),COUNTIF($G$2:$G$250,"&lt;="&amp;$G$2:$G$250),0)),"")</f>
        <v>Apollo N</v>
      </c>
    </row>
    <row r="16" spans="1:21" x14ac:dyDescent="0.25">
      <c r="A16" s="126" t="s">
        <v>1996</v>
      </c>
      <c r="B16" s="127">
        <f t="shared" si="4"/>
        <v>4</v>
      </c>
      <c r="C16" s="127">
        <f t="shared" si="0"/>
        <v>25</v>
      </c>
      <c r="D16">
        <f t="shared" si="1"/>
        <v>15</v>
      </c>
      <c r="E16" s="129" t="str">
        <f t="shared" si="2"/>
        <v>Car</v>
      </c>
      <c r="F16" s="128" t="str">
        <f t="shared" si="3"/>
        <v>Ferrari308GTB</v>
      </c>
      <c r="G16" t="s">
        <v>302</v>
      </c>
      <c r="H16">
        <v>94</v>
      </c>
      <c r="I16" s="30" t="s">
        <v>277</v>
      </c>
      <c r="J16">
        <f>ROW()</f>
        <v>16</v>
      </c>
      <c r="K16" s="139" t="str">
        <f t="array" ref="K16">IFERROR(INDEX(names,SMALL(IF(groups=K$1,ROW(names)-MIN(ROW(names))+1),ROWS($K$2:K16))),"")</f>
        <v>Ferrari 308 GTS</v>
      </c>
      <c r="L16" s="190" t="str">
        <f t="array" ref="L16">IFERROR(INDEX($K$2:$K$41,MATCH(ROWS($K$2:K16),COUNTIF($K$2:$K$41,"&lt;="&amp;$K$2:$K$41),0)),"")</f>
        <v>Dodge Dart GT</v>
      </c>
      <c r="M16" s="140" t="str">
        <f t="array" ref="M16">IFERROR(INDEX(names,SMALL(IF(groups=M$1,ROW(names)-MIN(ROW(names))+1),ROWS($M$2:M16))),"")</f>
        <v>Ferrari 612 Scaglietti</v>
      </c>
      <c r="N16" s="192" t="str">
        <f t="array" ref="N16">IFERROR(INDEX($M$2:$M$45,MATCH(ROWS($M$2:M16),COUNTIF($M$2:$M$45,"&lt;="&amp;$M$2:$M$45),0)),"")</f>
        <v>Ferrari 612 Scaglietti</v>
      </c>
      <c r="O16" s="142" t="str">
        <f t="array" ref="O16">IFERROR(INDEX(names,SMALL(IF(groups=O$1,ROW(names)-MIN(ROW(names))+1),ROWS($O$2:O16))),"")</f>
        <v>Ferrari 458 Italia</v>
      </c>
      <c r="P16" s="194" t="str">
        <f t="array" ref="P16">IFERROR(INDEX($O$2:$O$55,MATCH(ROWS($O$2:O16),COUNTIF($O$2:$O$55,"&lt;="&amp;$O$2:$O$55),0)),"")</f>
        <v>Ducati Monster 1200</v>
      </c>
      <c r="Q16" s="145" t="str">
        <f t="array" ref="Q16">IFERROR(INDEX(names,SMALL(IF(groups=Q$1,ROW(names)-MIN(ROW(names))+1),ROWS($Q$2:Q16))),"")</f>
        <v>Savage Rivale GTR</v>
      </c>
      <c r="R16" s="196" t="str">
        <f t="array" ref="R16">IFERROR(INDEX($Q$2:$Q$56,MATCH(ROWS($Q$2:Q16),COUNTIF($Q$2:$Q$56,"&lt;="&amp;$Q$2:$Q$56),0)),"")</f>
        <v>Ferrari F430</v>
      </c>
      <c r="S16" s="146" t="str">
        <f t="array" ref="S16">IFERROR(INDEX(names,SMALL(IF(groups=S$1,ROW(names)-MIN(ROW(names))+1),ROWS($S$2:S16))),"")</f>
        <v>Hennessey Venom GT</v>
      </c>
      <c r="T16" s="197" t="str">
        <f t="array" ref="T16">IFERROR(INDEX($S$2:$S$55,MATCH(ROWS($S$2:S16),COUNTIF($S$2:$S$55,"&lt;="&amp;$S$2:$S$55),0)),"")</f>
        <v>Ferrari F60 America</v>
      </c>
      <c r="U16" s="185" t="str">
        <f t="array" ref="U16">IFERROR(INDEX($G$2:$G$250,MATCH(ROWS($G$2:G16),COUNTIF($G$2:$G$250,"&lt;="&amp;$G$2:$G$250),0)),"")</f>
        <v>Aprilia Tuono V4 1100 RR my2017</v>
      </c>
    </row>
    <row r="17" spans="1:21" x14ac:dyDescent="0.25">
      <c r="A17" s="126" t="s">
        <v>1997</v>
      </c>
      <c r="B17" s="127">
        <f t="shared" si="4"/>
        <v>4</v>
      </c>
      <c r="C17" s="127">
        <f t="shared" si="0"/>
        <v>26</v>
      </c>
      <c r="D17">
        <f t="shared" si="1"/>
        <v>16</v>
      </c>
      <c r="E17" s="129" t="str">
        <f t="shared" si="2"/>
        <v>Car</v>
      </c>
      <c r="F17" s="128" t="str">
        <f t="shared" si="3"/>
        <v>Audi RS3 Final</v>
      </c>
      <c r="G17" t="s">
        <v>316</v>
      </c>
      <c r="H17">
        <v>11</v>
      </c>
      <c r="I17" s="30" t="s">
        <v>317</v>
      </c>
      <c r="J17">
        <f>ROW()</f>
        <v>17</v>
      </c>
      <c r="K17" s="139" t="str">
        <f t="array" ref="K17">IFERROR(INDEX(names,SMALL(IF(groups=K$1,ROW(names)-MIN(ROW(names))+1),ROWS($K$2:K17))),"")</f>
        <v>Geely GC9</v>
      </c>
      <c r="L17" s="190" t="str">
        <f t="array" ref="L17">IFERROR(INDEX($K$2:$K$41,MATCH(ROWS($K$2:K17),COUNTIF($K$2:$K$41,"&lt;="&amp;$K$2:$K$41),0)),"")</f>
        <v>Donkervoort D8 GTO</v>
      </c>
      <c r="M17" s="140" t="str">
        <f t="array" ref="M17">IFERROR(INDEX(names,SMALL(IF(groups=M$1,ROW(names)-MIN(ROW(names))+1),ROWS($M$2:M17))),"")</f>
        <v>BMW M1</v>
      </c>
      <c r="N17" s="192" t="str">
        <f t="array" ref="N17">IFERROR(INDEX($M$2:$M$45,MATCH(ROWS($M$2:M17),COUNTIF($M$2:$M$45,"&lt;="&amp;$M$2:$M$45),0)),"")</f>
        <v>Ford Focus RS</v>
      </c>
      <c r="O17" s="142" t="str">
        <f t="array" ref="O17">IFERROR(INDEX(names,SMALL(IF(groups=O$1,ROW(names)-MIN(ROW(names))+1),ROWS($O$2:O17))),"")</f>
        <v>Ford Shelby GT500</v>
      </c>
      <c r="P17" s="194" t="str">
        <f t="array" ref="P17">IFERROR(INDEX($O$2:$O$55,MATCH(ROWS($O$2:O17),COUNTIF($O$2:$O$55,"&lt;="&amp;$O$2:$O$55),0)),"")</f>
        <v>Ducati XDiavel S</v>
      </c>
      <c r="Q17" s="145" t="str">
        <f t="array" ref="Q17">IFERROR(INDEX(names,SMALL(IF(groups=Q$1,ROW(names)-MIN(ROW(names))+1),ROWS($Q$2:Q17))),"")</f>
        <v>Ferrari F12berlinetta</v>
      </c>
      <c r="R17" s="196" t="str">
        <f t="array" ref="R17">IFERROR(INDEX($Q$2:$Q$56,MATCH(ROWS($Q$2:Q17),COUNTIF($Q$2:$Q$56,"&lt;="&amp;$Q$2:$Q$56),0)),"")</f>
        <v>Ferrari FF</v>
      </c>
      <c r="S17" s="146" t="str">
        <f t="array" ref="S17">IFERROR(INDEX(names,SMALL(IF(groups=S$1,ROW(names)-MIN(ROW(names))+1),ROWS($S$2:S17))),"")</f>
        <v>SSC Ultimate Aero XT</v>
      </c>
      <c r="T17" s="197" t="str">
        <f t="array" ref="T17">IFERROR(INDEX($S$2:$S$55,MATCH(ROWS($S$2:S17),COUNTIF($S$2:$S$55,"&lt;="&amp;$S$2:$S$55),0)),"")</f>
        <v>Ferrari FXX Evoluzione</v>
      </c>
      <c r="U17" s="185" t="str">
        <f t="array" ref="U17">IFERROR(INDEX($G$2:$G$250,MATCH(ROWS($G$2:G17),COUNTIF($G$2:$G$250,"&lt;="&amp;$G$2:$G$250),0)),"")</f>
        <v>Arash AF10</v>
      </c>
    </row>
    <row r="18" spans="1:21" x14ac:dyDescent="0.25">
      <c r="A18" s="126" t="s">
        <v>1998</v>
      </c>
      <c r="B18" s="127">
        <f t="shared" si="4"/>
        <v>4</v>
      </c>
      <c r="C18" s="127">
        <f t="shared" si="0"/>
        <v>29</v>
      </c>
      <c r="D18">
        <f t="shared" si="1"/>
        <v>17</v>
      </c>
      <c r="E18" s="129" t="str">
        <f t="shared" si="2"/>
        <v>Car</v>
      </c>
      <c r="F18" s="128" t="str">
        <f t="shared" si="3"/>
        <v>Mercedes AMGEcell</v>
      </c>
      <c r="G18" t="s">
        <v>318</v>
      </c>
      <c r="H18">
        <v>12</v>
      </c>
      <c r="I18" s="30" t="s">
        <v>317</v>
      </c>
      <c r="J18">
        <f>ROW()</f>
        <v>18</v>
      </c>
      <c r="K18" s="139" t="str">
        <f t="array" ref="K18">IFERROR(INDEX(names,SMALL(IF(groups=K$1,ROW(names)-MIN(ROW(names))+1),ROWS($K$2:K18))),"")</f>
        <v>BMW M3 Sedan</v>
      </c>
      <c r="L18" s="190" t="str">
        <f t="array" ref="L18">IFERROR(INDEX($K$2:$K$41,MATCH(ROWS($K$2:K18),COUNTIF($K$2:$K$41,"&lt;="&amp;$K$2:$K$41),0)),"")</f>
        <v>DS 3 Racing</v>
      </c>
      <c r="M18" s="140" t="str">
        <f t="array" ref="M18">IFERROR(INDEX(names,SMALL(IF(groups=M$1,ROW(names)-MIN(ROW(names))+1),ROWS($M$2:M18))),"")</f>
        <v>Volkswagen Golf Design Vision GTI</v>
      </c>
      <c r="N18" s="192" t="str">
        <f t="array" ref="N18">IFERROR(INDEX($M$2:$M$45,MATCH(ROWS($M$2:M18),COUNTIF($M$2:$M$45,"&lt;="&amp;$M$2:$M$45),0)),"")</f>
        <v>Honda Civic Type-R</v>
      </c>
      <c r="O18" s="142" t="str">
        <f t="array" ref="O18">IFERROR(INDEX(names,SMALL(IF(groups=O$1,ROW(names)-MIN(ROW(names))+1),ROWS($O$2:O18))),"")</f>
        <v>Ferrari F40</v>
      </c>
      <c r="P18" s="194" t="str">
        <f t="array" ref="P18">IFERROR(INDEX($O$2:$O$55,MATCH(ROWS($O$2:O18),COUNTIF($O$2:$O$55,"&lt;="&amp;$O$2:$O$55),0)),"")</f>
        <v>Falcon F7</v>
      </c>
      <c r="Q18" s="145" t="str">
        <f t="array" ref="Q18">IFERROR(INDEX(names,SMALL(IF(groups=Q$1,ROW(names)-MIN(ROW(names))+1),ROWS($Q$2:Q18))),"")</f>
        <v>Lamborghini Sesto Elemento</v>
      </c>
      <c r="R18" s="196" t="str">
        <f t="array" ref="R18">IFERROR(INDEX($Q$2:$Q$56,MATCH(ROWS($Q$2:Q18),COUNTIF($Q$2:$Q$56,"&lt;="&amp;$Q$2:$Q$56),0)),"")</f>
        <v>Ferrari LaFerrari</v>
      </c>
      <c r="S18" s="146" t="str">
        <f t="array" ref="S18">IFERROR(INDEX(names,SMALL(IF(groups=S$1,ROW(names)-MIN(ROW(names))+1),ROWS($S$2:S18))),"")</f>
        <v>Koenigsegg One:1</v>
      </c>
      <c r="T18" s="197" t="str">
        <f t="array" ref="T18">IFERROR(INDEX($S$2:$S$55,MATCH(ROWS($S$2:S18),COUNTIF($S$2:$S$55,"&lt;="&amp;$S$2:$S$55),0)),"")</f>
        <v>GT by Citroen</v>
      </c>
      <c r="U18" s="185" t="str">
        <f t="array" ref="U18">IFERROR(INDEX($G$2:$G$250,MATCH(ROWS($G$2:G18),COUNTIF($G$2:$G$250,"&lt;="&amp;$G$2:$G$250),0)),"")</f>
        <v>Ariel Atom V8</v>
      </c>
    </row>
    <row r="19" spans="1:21" x14ac:dyDescent="0.25">
      <c r="A19" s="126" t="s">
        <v>1999</v>
      </c>
      <c r="B19" s="127">
        <f t="shared" si="4"/>
        <v>4</v>
      </c>
      <c r="C19" s="127">
        <f t="shared" si="0"/>
        <v>25</v>
      </c>
      <c r="D19">
        <f t="shared" si="1"/>
        <v>18</v>
      </c>
      <c r="E19" s="129" t="str">
        <f t="shared" si="2"/>
        <v>Car</v>
      </c>
      <c r="F19" s="128" t="str">
        <f t="shared" si="3"/>
        <v>Audi TT Final</v>
      </c>
      <c r="G19" t="s">
        <v>319</v>
      </c>
      <c r="H19">
        <v>13</v>
      </c>
      <c r="I19" s="30" t="s">
        <v>317</v>
      </c>
      <c r="J19">
        <f>ROW()</f>
        <v>19</v>
      </c>
      <c r="K19" s="139" t="str">
        <f t="array" ref="K19">IFERROR(INDEX(names,SMALL(IF(groups=K$1,ROW(names)-MIN(ROW(names))+1),ROWS($K$2:K19))),"")</f>
        <v>Mitsubishi Lancer Evolution X</v>
      </c>
      <c r="L19" s="190" t="str">
        <f t="array" ref="L19">IFERROR(INDEX($K$2:$K$41,MATCH(ROWS($K$2:K19),COUNTIF($K$2:$K$41,"&lt;="&amp;$K$2:$K$41),0)),"")</f>
        <v>Ferrari 308 GTS</v>
      </c>
      <c r="M19" s="140" t="str">
        <f t="array" ref="M19">IFERROR(INDEX(names,SMALL(IF(groups=M$1,ROW(names)-MIN(ROW(names))+1),ROWS($M$2:M19))),"")</f>
        <v>AC 378 GT Z</v>
      </c>
      <c r="N19" s="192" t="str">
        <f t="array" ref="N19">IFERROR(INDEX($M$2:$M$45,MATCH(ROWS($M$2:M19),COUNTIF($M$2:$M$45,"&lt;="&amp;$M$2:$M$45),0)),"")</f>
        <v>Infiniti FX50</v>
      </c>
      <c r="O19" s="142" t="str">
        <f t="array" ref="O19">IFERROR(INDEX(names,SMALL(IF(groups=O$1,ROW(names)-MIN(ROW(names))+1),ROWS($O$2:O19))),"")</f>
        <v>Lamborghini Gallardo LP 560-4 2013</v>
      </c>
      <c r="P19" s="194" t="str">
        <f t="array" ref="P19">IFERROR(INDEX($O$2:$O$55,MATCH(ROWS($O$2:O19),COUNTIF($O$2:$O$55,"&lt;="&amp;$O$2:$O$55),0)),"")</f>
        <v>Ferrari 458 Italia</v>
      </c>
      <c r="Q19" s="145" t="str">
        <f t="array" ref="Q19">IFERROR(INDEX(names,SMALL(IF(groups=Q$1,ROW(names)-MIN(ROW(names))+1),ROWS($Q$2:Q19))),"")</f>
        <v>McLaren P1</v>
      </c>
      <c r="R19" s="196" t="str">
        <f t="array" ref="R19">IFERROR(INDEX($Q$2:$Q$56,MATCH(ROWS($Q$2:Q19),COUNTIF($Q$2:$Q$56,"&lt;="&amp;$Q$2:$Q$56),0)),"")</f>
        <v>Ford 2006 GT</v>
      </c>
      <c r="S19" s="146" t="str">
        <f t="array" ref="S19">IFERROR(INDEX(names,SMALL(IF(groups=S$1,ROW(names)-MIN(ROW(names))+1),ROWS($S$2:S19))),"")</f>
        <v>HTT Pléthore LC 750</v>
      </c>
      <c r="T19" s="197" t="str">
        <f t="array" ref="T19">IFERROR(INDEX($S$2:$S$55,MATCH(ROWS($S$2:S19),COUNTIF($S$2:$S$55,"&lt;="&amp;$S$2:$S$55),0)),"")</f>
        <v>GTA Spano</v>
      </c>
      <c r="U19" s="185" t="str">
        <f t="array" ref="U19">IFERROR(INDEX($G$2:$G$250,MATCH(ROWS($G$2:G19),COUNTIF($G$2:$G$250,"&lt;="&amp;$G$2:$G$250),0)),"")</f>
        <v>Arrinera Hussarya</v>
      </c>
    </row>
    <row r="20" spans="1:21" x14ac:dyDescent="0.25">
      <c r="A20" s="126" t="s">
        <v>2000</v>
      </c>
      <c r="B20" s="127">
        <f t="shared" si="4"/>
        <v>4</v>
      </c>
      <c r="C20" s="127">
        <f t="shared" si="0"/>
        <v>21</v>
      </c>
      <c r="D20">
        <f t="shared" si="1"/>
        <v>19</v>
      </c>
      <c r="E20" s="129" t="str">
        <f t="shared" si="2"/>
        <v>Car</v>
      </c>
      <c r="F20" s="128" t="str">
        <f t="shared" si="3"/>
        <v>Camaro GS</v>
      </c>
      <c r="G20" t="s">
        <v>320</v>
      </c>
      <c r="H20">
        <v>14</v>
      </c>
      <c r="I20" s="30" t="s">
        <v>317</v>
      </c>
      <c r="J20">
        <f>ROW()</f>
        <v>20</v>
      </c>
      <c r="K20" s="139" t="str">
        <f t="array" ref="K20">IFERROR(INDEX(names,SMALL(IF(groups=K$1,ROW(names)-MIN(ROW(names))+1),ROWS($K$2:K20))),"")</f>
        <v>Camaro Z/28</v>
      </c>
      <c r="L20" s="190" t="str">
        <f t="array" ref="L20">IFERROR(INDEX($K$2:$K$41,MATCH(ROWS($K$2:K20),COUNTIF($K$2:$K$41,"&lt;="&amp;$K$2:$K$41),0)),"")</f>
        <v>Ford F-150</v>
      </c>
      <c r="M20" s="140" t="str">
        <f t="array" ref="M20">IFERROR(INDEX(names,SMALL(IF(groups=M$1,ROW(names)-MIN(ROW(names))+1),ROWS($M$2:M20))),"")</f>
        <v>Datsun 280Z</v>
      </c>
      <c r="N20" s="192" t="str">
        <f t="array" ref="N20">IFERROR(INDEX($M$2:$M$45,MATCH(ROWS($M$2:M20),COUNTIF($M$2:$M$45,"&lt;="&amp;$M$2:$M$45),0)),"")</f>
        <v>Jaguar F-Type Project 7</v>
      </c>
      <c r="O20" s="142" t="str">
        <f t="array" ref="O20">IFERROR(INDEX(names,SMALL(IF(groups=O$1,ROW(names)-MIN(ROW(names))+1),ROWS($O$2:O20))),"")</f>
        <v>Mercedes-Benz CLK GTR AMG</v>
      </c>
      <c r="P20" s="194" t="str">
        <f t="array" ref="P20">IFERROR(INDEX($O$2:$O$55,MATCH(ROWS($O$2:O20),COUNTIF($O$2:$O$55,"&lt;="&amp;$O$2:$O$55),0)),"")</f>
        <v>Ferrari 599XX</v>
      </c>
      <c r="Q20" s="145" t="str">
        <f t="array" ref="Q20">IFERROR(INDEX(names,SMALL(IF(groups=Q$1,ROW(names)-MIN(ROW(names))+1),ROWS($Q$2:Q20))),"")</f>
        <v>Jaguar C-X75</v>
      </c>
      <c r="R20" s="196" t="str">
        <f t="array" ref="R20">IFERROR(INDEX($Q$2:$Q$56,MATCH(ROWS($Q$2:Q20),COUNTIF($Q$2:$Q$56,"&lt;="&amp;$Q$2:$Q$56),0)),"")</f>
        <v>Icona Vulcano V12 Hybrid</v>
      </c>
      <c r="S20" s="146" t="str">
        <f t="array" ref="S20">IFERROR(INDEX(names,SMALL(IF(groups=S$1,ROW(names)-MIN(ROW(names))+1),ROWS($S$2:S20))),"")</f>
        <v>McLaren P1™ GTR</v>
      </c>
      <c r="T20" s="197" t="str">
        <f t="array" ref="T20">IFERROR(INDEX($S$2:$S$55,MATCH(ROWS($S$2:S20),COUNTIF($S$2:$S$55,"&lt;="&amp;$S$2:$S$55),0)),"")</f>
        <v>Hennessey Venom GT</v>
      </c>
      <c r="U20" s="185" t="str">
        <f t="array" ref="U20">IFERROR(INDEX($G$2:$G$250,MATCH(ROWS($G$2:G20),COUNTIF($G$2:$G$250,"&lt;="&amp;$G$2:$G$250),0)),"")</f>
        <v>Arrinera Hussarya GT</v>
      </c>
    </row>
    <row r="21" spans="1:21" x14ac:dyDescent="0.25">
      <c r="A21" s="126" t="s">
        <v>2001</v>
      </c>
      <c r="B21" s="127">
        <f t="shared" si="4"/>
        <v>4</v>
      </c>
      <c r="C21" s="127">
        <f t="shared" si="0"/>
        <v>29</v>
      </c>
      <c r="D21">
        <f t="shared" si="1"/>
        <v>20</v>
      </c>
      <c r="E21" s="129" t="str">
        <f t="shared" si="2"/>
        <v>Car</v>
      </c>
      <c r="F21" s="128" t="str">
        <f t="shared" si="3"/>
        <v>FordFocusRS Final</v>
      </c>
      <c r="G21" t="s">
        <v>321</v>
      </c>
      <c r="H21">
        <v>15</v>
      </c>
      <c r="I21" s="30" t="s">
        <v>317</v>
      </c>
      <c r="J21">
        <f>ROW()</f>
        <v>21</v>
      </c>
      <c r="K21" s="139" t="str">
        <f t="array" ref="K21">IFERROR(INDEX(names,SMALL(IF(groups=K$1,ROW(names)-MIN(ROW(names))+1),ROWS($K$2:K21))),"")</f>
        <v>Subaru Impreza WRX STI</v>
      </c>
      <c r="L21" s="190" t="str">
        <f t="array" ref="L21">IFERROR(INDEX($K$2:$K$41,MATCH(ROWS($K$2:K21),COUNTIF($K$2:$K$41,"&lt;="&amp;$K$2:$K$41),0)),"")</f>
        <v>Geely GC9</v>
      </c>
      <c r="M21" s="140" t="str">
        <f t="array" ref="M21">IFERROR(INDEX(names,SMALL(IF(groups=M$1,ROW(names)-MIN(ROW(names))+1),ROWS($M$2:M21))),"")</f>
        <v>Range Rover Evoque Coupe HSE Dynamic</v>
      </c>
      <c r="N21" s="192" t="str">
        <f t="array" ref="N21">IFERROR(INDEX($M$2:$M$45,MATCH(ROWS($M$2:M21),COUNTIF($M$2:$M$45,"&lt;="&amp;$M$2:$M$45),0)),"")</f>
        <v>Jaguar F-Type R</v>
      </c>
      <c r="O21" s="142" t="str">
        <f t="array" ref="O21">IFERROR(INDEX(names,SMALL(IF(groups=O$1,ROW(names)-MIN(ROW(names))+1),ROWS($O$2:O21))),"")</f>
        <v>Maserati MC12</v>
      </c>
      <c r="P21" s="194" t="str">
        <f t="array" ref="P21">IFERROR(INDEX($O$2:$O$55,MATCH(ROWS($O$2:O21),COUNTIF($O$2:$O$55,"&lt;="&amp;$O$2:$O$55),0)),"")</f>
        <v>Ferrari F40</v>
      </c>
      <c r="Q21" s="145" t="str">
        <f t="array" ref="Q21">IFERROR(INDEX(names,SMALL(IF(groups=Q$1,ROW(names)-MIN(ROW(names))+1),ROWS($Q$2:Q21))),"")</f>
        <v>Ferrari LaFerrari</v>
      </c>
      <c r="R21" s="196" t="str">
        <f t="array" ref="R21">IFERROR(INDEX($Q$2:$Q$56,MATCH(ROWS($Q$2:Q21),COUNTIF($Q$2:$Q$56,"&lt;="&amp;$Q$2:$Q$56),0)),"")</f>
        <v>Infiniti Vision GT</v>
      </c>
      <c r="S21" s="146" t="str">
        <f t="array" ref="S21">IFERROR(INDEX(names,SMALL(IF(groups=S$1,ROW(names)-MIN(ROW(names))+1),ROWS($S$2:S21))),"")</f>
        <v>McLaren F1 XP-5</v>
      </c>
      <c r="T21" s="197" t="str">
        <f t="array" ref="T21">IFERROR(INDEX($S$2:$S$55,MATCH(ROWS($S$2:S21),COUNTIF($S$2:$S$55,"&lt;="&amp;$S$2:$S$55),0)),"")</f>
        <v>HTT Pléthore LC 750</v>
      </c>
      <c r="U21" s="185" t="str">
        <f t="array" ref="U21">IFERROR(INDEX($G$2:$G$250,MATCH(ROWS($G$2:G21),COUNTIF($G$2:$G$250,"&lt;="&amp;$G$2:$G$250),0)),"")</f>
        <v>Aston Martin DB9 Coupé</v>
      </c>
    </row>
    <row r="22" spans="1:21" x14ac:dyDescent="0.25">
      <c r="A22" s="126" t="s">
        <v>2002</v>
      </c>
      <c r="B22" s="127">
        <f t="shared" si="4"/>
        <v>4</v>
      </c>
      <c r="C22" s="127">
        <f t="shared" si="0"/>
        <v>20</v>
      </c>
      <c r="D22">
        <f t="shared" si="1"/>
        <v>21</v>
      </c>
      <c r="E22" s="129" t="str">
        <f t="shared" si="2"/>
        <v>Car</v>
      </c>
      <c r="F22" s="128" t="str">
        <f t="shared" si="3"/>
        <v>HondaNSX</v>
      </c>
      <c r="G22" t="s">
        <v>335</v>
      </c>
      <c r="H22">
        <v>88</v>
      </c>
      <c r="I22" s="30" t="s">
        <v>317</v>
      </c>
      <c r="J22">
        <f>ROW()</f>
        <v>22</v>
      </c>
      <c r="K22" s="139" t="str">
        <f t="array" ref="K22">IFERROR(INDEX(names,SMALL(IF(groups=K$1,ROW(names)-MIN(ROW(names))+1),ROWS($K$2:K22))),"")</f>
        <v>DS 3 Racing</v>
      </c>
      <c r="L22" s="190" t="str">
        <f t="array" ref="L22">IFERROR(INDEX($K$2:$K$41,MATCH(ROWS($K$2:K22),COUNTIF($K$2:$K$41,"&lt;="&amp;$K$2:$K$41),0)),"")</f>
        <v>Honda S2000</v>
      </c>
      <c r="M22" s="140" t="str">
        <f t="array" ref="M22">IFERROR(INDEX(names,SMALL(IF(groups=M$1,ROW(names)-MIN(ROW(names))+1),ROWS($M$2:M22))),"")</f>
        <v>Mercedes-Benz SLK 55 AMG</v>
      </c>
      <c r="N22" s="192" t="str">
        <f t="array" ref="N22">IFERROR(INDEX($M$2:$M$45,MATCH(ROWS($M$2:M22),COUNTIF($M$2:$M$45,"&lt;="&amp;$M$2:$M$45),0)),"")</f>
        <v>KTM 1290 Super Duke R</v>
      </c>
      <c r="O22" s="142" t="str">
        <f t="array" ref="O22">IFERROR(INDEX(names,SMALL(IF(groups=O$1,ROW(names)-MIN(ROW(names))+1),ROWS($O$2:O22))),"")</f>
        <v>Rimac Concept One</v>
      </c>
      <c r="P22" s="194" t="str">
        <f t="array" ref="P22">IFERROR(INDEX($O$2:$O$55,MATCH(ROWS($O$2:O22),COUNTIF($O$2:$O$55,"&lt;="&amp;$O$2:$O$55),0)),"")</f>
        <v>Ferrari F50</v>
      </c>
      <c r="Q22" s="145" t="str">
        <f t="array" ref="Q22">IFERROR(INDEX(names,SMALL(IF(groups=Q$1,ROW(names)-MIN(ROW(names))+1),ROWS($Q$2:Q22))),"")</f>
        <v>Nissan GT-R NISMO</v>
      </c>
      <c r="R22" s="196" t="str">
        <f t="array" ref="R22">IFERROR(INDEX($Q$2:$Q$56,MATCH(ROWS($Q$2:Q22),COUNTIF($Q$2:$Q$56,"&lt;="&amp;$Q$2:$Q$56),0)),"")</f>
        <v>Jaguar C-X75</v>
      </c>
      <c r="S22" s="146" t="str">
        <f t="array" ref="S22">IFERROR(INDEX(names,SMALL(IF(groups=S$1,ROW(names)-MIN(ROW(names))+1),ROWS($S$2:S22))),"")</f>
        <v>Lamborghini Huracán</v>
      </c>
      <c r="T22" s="197" t="str">
        <f t="array" ref="T22">IFERROR(INDEX($S$2:$S$55,MATCH(ROWS($S$2:S22),COUNTIF($S$2:$S$55,"&lt;="&amp;$S$2:$S$55),0)),"")</f>
        <v>Kawasaki Ninja H2R</v>
      </c>
      <c r="U22" s="185" t="str">
        <f t="array" ref="U22">IFERROR(INDEX($G$2:$G$250,MATCH(ROWS($G$2:G22),COUNTIF($G$2:$G$250,"&lt;="&amp;$G$2:$G$250),0)),"")</f>
        <v>Aston Martin One-77</v>
      </c>
    </row>
    <row r="23" spans="1:21" x14ac:dyDescent="0.25">
      <c r="A23" s="126" t="s">
        <v>2003</v>
      </c>
      <c r="B23" s="127">
        <f t="shared" si="4"/>
        <v>4</v>
      </c>
      <c r="C23" s="127">
        <f t="shared" si="0"/>
        <v>27</v>
      </c>
      <c r="D23">
        <f t="shared" si="1"/>
        <v>22</v>
      </c>
      <c r="E23" s="129" t="str">
        <f t="shared" si="2"/>
        <v>Car</v>
      </c>
      <c r="F23" s="128" t="str">
        <f t="shared" si="3"/>
        <v>Lamborghini SUV</v>
      </c>
      <c r="G23" t="s">
        <v>323</v>
      </c>
      <c r="H23">
        <v>16</v>
      </c>
      <c r="I23" s="30" t="s">
        <v>317</v>
      </c>
      <c r="J23">
        <f>ROW()</f>
        <v>23</v>
      </c>
      <c r="K23" s="139" t="str">
        <f t="array" ref="K23">IFERROR(INDEX(names,SMALL(IF(groups=K$1,ROW(names)-MIN(ROW(names))+1),ROWS($K$2:K23))),"")</f>
        <v>Honda S2000</v>
      </c>
      <c r="L23" s="190" t="str">
        <f t="array" ref="L23">IFERROR(INDEX($K$2:$K$41,MATCH(ROWS($K$2:K23),COUNTIF($K$2:$K$41,"&lt;="&amp;$K$2:$K$41),0)),"")</f>
        <v>Hot Wheels Rip Rod™</v>
      </c>
      <c r="M23" s="140" t="str">
        <f t="array" ref="M23">IFERROR(INDEX(names,SMALL(IF(groups=M$1,ROW(names)-MIN(ROW(names))+1),ROWS($M$2:M23))),"")</f>
        <v>Toyota Supra RZ (Mark IV)</v>
      </c>
      <c r="N23" s="192" t="str">
        <f t="array" ref="N23">IFERROR(INDEX($M$2:$M$45,MATCH(ROWS($M$2:M23),COUNTIF($M$2:$M$45,"&lt;="&amp;$M$2:$M$45),0)),"")</f>
        <v>Lamborghini Miura</v>
      </c>
      <c r="O23" s="142" t="str">
        <f t="array" ref="O23">IFERROR(INDEX(names,SMALL(IF(groups=O$1,ROW(names)-MIN(ROW(names))+1),ROWS($O$2:O23))),"")</f>
        <v>Spada Codatronca TSS</v>
      </c>
      <c r="P23" s="194" t="str">
        <f t="array" ref="P23">IFERROR(INDEX($O$2:$O$55,MATCH(ROWS($O$2:O23),COUNTIF($O$2:$O$55,"&lt;="&amp;$O$2:$O$55),0)),"")</f>
        <v>Ferrari GTC4Lusso</v>
      </c>
      <c r="Q23" s="145" t="str">
        <f t="array" ref="Q23">IFERROR(INDEX(names,SMALL(IF(groups=Q$1,ROW(names)-MIN(ROW(names))+1),ROWS($Q$2:Q23))),"")</f>
        <v>Volkswagen W12</v>
      </c>
      <c r="R23" s="196" t="str">
        <f t="array" ref="R23">IFERROR(INDEX($Q$2:$Q$56,MATCH(ROWS($Q$2:Q23),COUNTIF($Q$2:$Q$56,"&lt;="&amp;$Q$2:$Q$56),0)),"")</f>
        <v>Jaguar XJ220S</v>
      </c>
      <c r="S23" s="146" t="str">
        <f t="array" ref="S23">IFERROR(INDEX(names,SMALL(IF(groups=S$1,ROW(names)-MIN(ROW(names))+1),ROWS($S$2:S23))),"")</f>
        <v>Cadillac 16 Concept</v>
      </c>
      <c r="T23" s="197" t="str">
        <f t="array" ref="T23">IFERROR(INDEX($S$2:$S$55,MATCH(ROWS($S$2:S23),COUNTIF($S$2:$S$55,"&lt;="&amp;$S$2:$S$55),0)),"")</f>
        <v>Koenigsegg Agera R</v>
      </c>
      <c r="U23" s="185" t="str">
        <f t="array" ref="U23">IFERROR(INDEX($G$2:$G$250,MATCH(ROWS($G$2:G23),COUNTIF($G$2:$G$250,"&lt;="&amp;$G$2:$G$250),0)),"")</f>
        <v>Aston Martin V12 Vantage</v>
      </c>
    </row>
    <row r="24" spans="1:21" x14ac:dyDescent="0.25">
      <c r="A24" s="126" t="s">
        <v>2004</v>
      </c>
      <c r="B24" s="127">
        <f t="shared" si="4"/>
        <v>4</v>
      </c>
      <c r="C24" s="127">
        <f t="shared" si="0"/>
        <v>31</v>
      </c>
      <c r="D24">
        <f t="shared" si="1"/>
        <v>23</v>
      </c>
      <c r="E24" s="129" t="str">
        <f t="shared" si="2"/>
        <v>Car</v>
      </c>
      <c r="F24" s="128" t="str">
        <f t="shared" si="3"/>
        <v>Infiniti Fx50 Final</v>
      </c>
      <c r="G24" t="s">
        <v>325</v>
      </c>
      <c r="H24">
        <v>17</v>
      </c>
      <c r="I24" s="30" t="s">
        <v>317</v>
      </c>
      <c r="J24">
        <f>ROW()</f>
        <v>24</v>
      </c>
      <c r="K24" s="139" t="str">
        <f t="array" ref="K24">IFERROR(INDEX(names,SMALL(IF(groups=K$1,ROW(names)-MIN(ROW(names))+1),ROWS($K$2:K24))),"")</f>
        <v>Volkswagen Beetle Turbo</v>
      </c>
      <c r="L24" s="190" t="str">
        <f t="array" ref="L24">IFERROR(INDEX($K$2:$K$41,MATCH(ROWS($K$2:K24),COUNTIF($K$2:$K$41,"&lt;="&amp;$K$2:$K$41),0)),"")</f>
        <v>Hyundai i30 N</v>
      </c>
      <c r="M24" s="140" t="str">
        <f t="array" ref="M24">IFERROR(INDEX(names,SMALL(IF(groups=M$1,ROW(names)-MIN(ROW(names))+1),ROWS($M$2:M24))),"")</f>
        <v>ED Design Torq</v>
      </c>
      <c r="N24" s="192" t="str">
        <f t="array" ref="N24">IFERROR(INDEX($M$2:$M$45,MATCH(ROWS($M$2:M24),COUNTIF($M$2:$M$45,"&lt;="&amp;$M$2:$M$45),0)),"")</f>
        <v>Lamborghini Urus</v>
      </c>
      <c r="O24" s="142" t="str">
        <f t="array" ref="O24">IFERROR(INDEX(names,SMALL(IF(groups=O$1,ROW(names)-MIN(ROW(names))+1),ROWS($O$2:O24))),"")</f>
        <v>Arrinera Hussarya</v>
      </c>
      <c r="P24" s="194" t="str">
        <f t="array" ref="P24">IFERROR(INDEX($O$2:$O$55,MATCH(ROWS($O$2:O24),COUNTIF($O$2:$O$55,"&lt;="&amp;$O$2:$O$55),0)),"")</f>
        <v>Ferrari Testarossa</v>
      </c>
      <c r="Q24" s="145" t="str">
        <f t="array" ref="Q24">IFERROR(INDEX(names,SMALL(IF(groups=Q$1,ROW(names)-MIN(ROW(names))+1),ROWS($Q$2:Q24))),"")</f>
        <v>Tramontana XTR</v>
      </c>
      <c r="R24" s="196" t="str">
        <f t="array" ref="R24">IFERROR(INDEX($Q$2:$Q$56,MATCH(ROWS($Q$2:Q24),COUNTIF($Q$2:$Q$56,"&lt;="&amp;$Q$2:$Q$56),0)),"")</f>
        <v>Lamborghini Asterion</v>
      </c>
      <c r="S24" s="146" t="str">
        <f t="array" ref="S24">IFERROR(INDEX(names,SMALL(IF(groups=S$1,ROW(names)-MIN(ROW(names))+1),ROWS($S$2:S24))),"")</f>
        <v>Lamborghini Egoista</v>
      </c>
      <c r="T24" s="197" t="str">
        <f t="array" ref="T24">IFERROR(INDEX($S$2:$S$55,MATCH(ROWS($S$2:S24),COUNTIF($S$2:$S$55,"&lt;="&amp;$S$2:$S$55),0)),"")</f>
        <v>Koenigsegg One:1</v>
      </c>
      <c r="U24" s="185" t="str">
        <f t="array" ref="U24">IFERROR(INDEX($G$2:$G$250,MATCH(ROWS($G$2:G24),COUNTIF($G$2:$G$250,"&lt;="&amp;$G$2:$G$250),0)),"")</f>
        <v>Aston Martin V12 Zagato</v>
      </c>
    </row>
    <row r="25" spans="1:21" x14ac:dyDescent="0.25">
      <c r="A25" s="126" t="s">
        <v>2005</v>
      </c>
      <c r="B25" s="127">
        <f t="shared" si="4"/>
        <v>4</v>
      </c>
      <c r="C25" s="127">
        <f t="shared" si="0"/>
        <v>40</v>
      </c>
      <c r="D25">
        <f t="shared" si="1"/>
        <v>24</v>
      </c>
      <c r="E25" s="129" t="str">
        <f t="shared" si="2"/>
        <v>Car</v>
      </c>
      <c r="F25" s="128" t="str">
        <f t="shared" si="3"/>
        <v>Lotus Exige S Roadster Final</v>
      </c>
      <c r="G25" t="s">
        <v>329</v>
      </c>
      <c r="H25">
        <v>18</v>
      </c>
      <c r="I25" s="30" t="s">
        <v>317</v>
      </c>
      <c r="J25">
        <f>ROW()</f>
        <v>25</v>
      </c>
      <c r="K25" s="139" t="str">
        <f t="array" ref="K25">IFERROR(INDEX(names,SMALL(IF(groups=K$1,ROW(names)-MIN(ROW(names))+1),ROWS($K$2:K25))),"")</f>
        <v>Alfa Romeo 4C</v>
      </c>
      <c r="L25" s="190" t="str">
        <f t="array" ref="L25">IFERROR(INDEX($K$2:$K$41,MATCH(ROWS($K$2:K25),COUNTIF($K$2:$K$41,"&lt;="&amp;$K$2:$K$41),0)),"")</f>
        <v>Kawasaki Z800</v>
      </c>
      <c r="M25" s="140" t="str">
        <f t="array" ref="M25">IFERROR(INDEX(names,SMALL(IF(groups=M$1,ROW(names)-MIN(ROW(names))+1),ROWS($M$2:M25))),"")</f>
        <v>Lamborghini Miura</v>
      </c>
      <c r="N25" s="192" t="str">
        <f t="array" ref="N25">IFERROR(INDEX($M$2:$M$45,MATCH(ROWS($M$2:M25),COUNTIF($M$2:$M$45,"&lt;="&amp;$M$2:$M$45),0)),"")</f>
        <v>Lotus Exige S Coupe</v>
      </c>
      <c r="O25" s="142" t="str">
        <f t="array" ref="O25">IFERROR(INDEX(names,SMALL(IF(groups=O$1,ROW(names)-MIN(ROW(names))+1),ROWS($O$2:O25))),"")</f>
        <v>Ferrari F50</v>
      </c>
      <c r="P25" s="194" t="str">
        <f t="array" ref="P25">IFERROR(INDEX($O$2:$O$55,MATCH(ROWS($O$2:O25),COUNTIF($O$2:$O$55,"&lt;="&amp;$O$2:$O$55),0)),"")</f>
        <v>Ford Shelby GT500</v>
      </c>
      <c r="Q25" s="145" t="str">
        <f t="array" ref="Q25">IFERROR(INDEX(names,SMALL(IF(groups=Q$1,ROW(names)-MIN(ROW(names))+1),ROWS($Q$2:Q25))),"")</f>
        <v>RUF RT 12 S</v>
      </c>
      <c r="R25" s="196" t="str">
        <f t="array" ref="R25">IFERROR(INDEX($Q$2:$Q$56,MATCH(ROWS($Q$2:Q25),COUNTIF($Q$2:$Q$56,"&lt;="&amp;$Q$2:$Q$56),0)),"")</f>
        <v>Lamborghini Aventador LP 700-4</v>
      </c>
      <c r="S25" s="146" t="str">
        <f t="array" ref="S25">IFERROR(INDEX(names,SMALL(IF(groups=S$1,ROW(names)-MIN(ROW(names))+1),ROWS($S$2:S25))),"")</f>
        <v>Renault Sport R.S. 01</v>
      </c>
      <c r="T25" s="197" t="str">
        <f t="array" ref="T25">IFERROR(INDEX($S$2:$S$55,MATCH(ROWS($S$2:S25),COUNTIF($S$2:$S$55,"&lt;="&amp;$S$2:$S$55),0)),"")</f>
        <v>Lamborghini Aventador SV</v>
      </c>
      <c r="U25" s="185" t="str">
        <f t="array" ref="U25">IFERROR(INDEX($G$2:$G$250,MATCH(ROWS($G$2:G25),COUNTIF($G$2:$G$250,"&lt;="&amp;$G$2:$G$250),0)),"")</f>
        <v>Aston Martin Vulcan</v>
      </c>
    </row>
    <row r="26" spans="1:21" x14ac:dyDescent="0.25">
      <c r="A26" s="126" t="s">
        <v>2006</v>
      </c>
      <c r="B26" s="127">
        <f t="shared" si="4"/>
        <v>4</v>
      </c>
      <c r="C26" s="127">
        <f t="shared" si="0"/>
        <v>25</v>
      </c>
      <c r="D26">
        <f t="shared" si="1"/>
        <v>25</v>
      </c>
      <c r="E26" s="129" t="str">
        <f t="shared" si="2"/>
        <v>Car</v>
      </c>
      <c r="F26" s="128" t="str">
        <f t="shared" si="3"/>
        <v>Audi RS4Avant</v>
      </c>
      <c r="G26" t="s">
        <v>331</v>
      </c>
      <c r="H26">
        <v>19</v>
      </c>
      <c r="I26" s="30" t="s">
        <v>317</v>
      </c>
      <c r="J26">
        <f>ROW()</f>
        <v>26</v>
      </c>
      <c r="K26" s="139" t="str">
        <f t="array" ref="K26">IFERROR(INDEX(names,SMALL(IF(groups=K$1,ROW(names)-MIN(ROW(names))+1),ROWS($K$2:K26))),"")</f>
        <v>Mazda 6</v>
      </c>
      <c r="L26" s="190" t="str">
        <f t="array" ref="L26">IFERROR(INDEX($K$2:$K$41,MATCH(ROWS($K$2:K26),COUNTIF($K$2:$K$41,"&lt;="&amp;$K$2:$K$41),0)),"")</f>
        <v>Mazda 6</v>
      </c>
      <c r="M26" s="140" t="str">
        <f t="array" ref="M26">IFERROR(INDEX(names,SMALL(IF(groups=M$1,ROW(names)-MIN(ROW(names))+1),ROWS($M$2:M26))),"")</f>
        <v>Mitsubishi Eclipse</v>
      </c>
      <c r="N26" s="192" t="str">
        <f t="array" ref="N26">IFERROR(INDEX($M$2:$M$45,MATCH(ROWS($M$2:M26),COUNTIF($M$2:$M$45,"&lt;="&amp;$M$2:$M$45),0)),"")</f>
        <v>Maserati Alfieri</v>
      </c>
      <c r="O26" s="142" t="str">
        <f t="array" ref="O26">IFERROR(INDEX(names,SMALL(IF(groups=O$1,ROW(names)-MIN(ROW(names))+1),ROWS($O$2:O26))),"")</f>
        <v>Audi R8 LMS Ultra</v>
      </c>
      <c r="P26" s="194" t="str">
        <f t="array" ref="P26">IFERROR(INDEX($O$2:$O$55,MATCH(ROWS($O$2:O26),COUNTIF($O$2:$O$55,"&lt;="&amp;$O$2:$O$55),0)),"")</f>
        <v>Holden Coupe 60</v>
      </c>
      <c r="Q26" s="145" t="str">
        <f t="array" ref="Q26">IFERROR(INDEX(names,SMALL(IF(groups=Q$1,ROW(names)-MIN(ROW(names))+1),ROWS($Q$2:Q26))),"")</f>
        <v>Lamborghini Aventador LP 700-4</v>
      </c>
      <c r="R26" s="196" t="str">
        <f t="array" ref="R26">IFERROR(INDEX($Q$2:$Q$56,MATCH(ROWS($Q$2:Q26),COUNTIF($Q$2:$Q$56,"&lt;="&amp;$Q$2:$Q$56),0)),"")</f>
        <v>Lamborghini Sesto Elemento</v>
      </c>
      <c r="S26" s="146" t="str">
        <f t="array" ref="S26">IFERROR(INDEX(names,SMALL(IF(groups=S$1,ROW(names)-MIN(ROW(names))+1),ROWS($S$2:S26))),"")</f>
        <v>Trion Nemesis</v>
      </c>
      <c r="T26" s="197" t="str">
        <f t="array" ref="T26">IFERROR(INDEX($S$2:$S$55,MATCH(ROWS($S$2:S26),COUNTIF($S$2:$S$55,"&lt;="&amp;$S$2:$S$55),0)),"")</f>
        <v>Lamborghini Centenario</v>
      </c>
      <c r="U26" s="185" t="str">
        <f t="array" ref="U26">IFERROR(INDEX($G$2:$G$250,MATCH(ROWS($G$2:G26),COUNTIF($G$2:$G$250,"&lt;="&amp;$G$2:$G$250),0)),"")</f>
        <v>Audi R8 e-tron</v>
      </c>
    </row>
    <row r="27" spans="1:21" x14ac:dyDescent="0.25">
      <c r="A27" s="126" t="s">
        <v>2007</v>
      </c>
      <c r="B27" s="127">
        <f t="shared" si="4"/>
        <v>4</v>
      </c>
      <c r="C27" s="127">
        <f t="shared" si="0"/>
        <v>36</v>
      </c>
      <c r="D27">
        <f t="shared" si="1"/>
        <v>26</v>
      </c>
      <c r="E27" s="129" t="str">
        <f t="shared" si="2"/>
        <v>Car</v>
      </c>
      <c r="F27" s="128" t="str">
        <f t="shared" si="3"/>
        <v>AlfaRomeo8C Competizione</v>
      </c>
      <c r="G27" t="s">
        <v>334</v>
      </c>
      <c r="H27">
        <v>20</v>
      </c>
      <c r="I27" s="30" t="s">
        <v>317</v>
      </c>
      <c r="J27">
        <f>ROW()</f>
        <v>27</v>
      </c>
      <c r="K27" s="139" t="str">
        <f t="array" ref="K27">IFERROR(INDEX(names,SMALL(IF(groups=K$1,ROW(names)-MIN(ROW(names))+1),ROWS($K$2:K27))),"")</f>
        <v>Mazda RX8</v>
      </c>
      <c r="L27" s="190" t="str">
        <f t="array" ref="L27">IFERROR(INDEX($K$2:$K$41,MATCH(ROWS($K$2:K27),COUNTIF($K$2:$K$41,"&lt;="&amp;$K$2:$K$41),0)),"")</f>
        <v>Mazda RX8</v>
      </c>
      <c r="M27" s="140" t="str">
        <f t="array" ref="M27">IFERROR(INDEX(names,SMALL(IF(groups=M$1,ROW(names)-MIN(ROW(names))+1),ROWS($M$2:M27))),"")</f>
        <v>Jaguar F-Type Project 7</v>
      </c>
      <c r="N27" s="192" t="str">
        <f t="array" ref="N27">IFERROR(INDEX($M$2:$M$45,MATCH(ROWS($M$2:M27),COUNTIF($M$2:$M$45,"&lt;="&amp;$M$2:$M$45),0)),"")</f>
        <v>McLaren M14A</v>
      </c>
      <c r="O27" s="142" t="str">
        <f t="array" ref="O27">IFERROR(INDEX(names,SMALL(IF(groups=O$1,ROW(names)-MIN(ROW(names))+1),ROWS($O$2:O27))),"")</f>
        <v>ONUK Sazan LM</v>
      </c>
      <c r="P27" s="194" t="str">
        <f t="array" ref="P27">IFERROR(INDEX($O$2:$O$55,MATCH(ROWS($O$2:O27),COUNTIF($O$2:$O$55,"&lt;="&amp;$O$2:$O$55),0)),"")</f>
        <v>Honda Integra Type-R</v>
      </c>
      <c r="Q27" s="145" t="str">
        <f t="array" ref="Q27">IFERROR(INDEX(names,SMALL(IF(groups=Q$1,ROW(names)-MIN(ROW(names))+1),ROWS($Q$2:Q27))),"")</f>
        <v>McLaren 675LT</v>
      </c>
      <c r="R27" s="196" t="str">
        <f t="array" ref="R27">IFERROR(INDEX($Q$2:$Q$56,MATCH(ROWS($Q$2:Q27),COUNTIF($Q$2:$Q$56,"&lt;="&amp;$Q$2:$Q$56),0)),"")</f>
        <v>Lucra L148</v>
      </c>
      <c r="S27" s="146" t="str">
        <f t="array" ref="S27">IFERROR(INDEX(names,SMALL(IF(groups=S$1,ROW(names)-MIN(ROW(names))+1),ROWS($S$2:S27))),"")</f>
        <v>Mosler Super GT</v>
      </c>
      <c r="T27" s="197" t="str">
        <f t="array" ref="T27">IFERROR(INDEX($S$2:$S$55,MATCH(ROWS($S$2:S27),COUNTIF($S$2:$S$55,"&lt;="&amp;$S$2:$S$55),0)),"")</f>
        <v>Lamborghini Egoista</v>
      </c>
      <c r="U27" s="185" t="str">
        <f t="array" ref="U27">IFERROR(INDEX($G$2:$G$250,MATCH(ROWS($G$2:G27),COUNTIF($G$2:$G$250,"&lt;="&amp;$G$2:$G$250),0)),"")</f>
        <v>Audi R8 e-tron Special Edition</v>
      </c>
    </row>
    <row r="28" spans="1:21" x14ac:dyDescent="0.25">
      <c r="A28" s="126" t="s">
        <v>2008</v>
      </c>
      <c r="B28" s="127">
        <f t="shared" si="4"/>
        <v>4</v>
      </c>
      <c r="C28" s="127">
        <f t="shared" si="0"/>
        <v>28</v>
      </c>
      <c r="D28">
        <f t="shared" si="1"/>
        <v>27</v>
      </c>
      <c r="E28" s="129" t="str">
        <f t="shared" si="2"/>
        <v>Car</v>
      </c>
      <c r="F28" s="128" t="str">
        <f t="shared" si="3"/>
        <v>Dodge Challenger</v>
      </c>
      <c r="G28" t="s">
        <v>336</v>
      </c>
      <c r="H28">
        <v>60</v>
      </c>
      <c r="I28" s="30" t="s">
        <v>317</v>
      </c>
      <c r="J28">
        <f>ROW()</f>
        <v>28</v>
      </c>
      <c r="K28" s="139" t="str">
        <f t="array" ref="K28">IFERROR(INDEX(names,SMALL(IF(groups=K$1,ROW(names)-MIN(ROW(names))+1),ROWS($K$2:K28))),"")</f>
        <v>nanoFlowcell Quantino</v>
      </c>
      <c r="L28" s="190" t="str">
        <f t="array" ref="L28">IFERROR(INDEX($K$2:$K$41,MATCH(ROWS($K$2:K28),COUNTIF($K$2:$K$41,"&lt;="&amp;$K$2:$K$41),0)),"")</f>
        <v>Mini Cooper S Roadster</v>
      </c>
      <c r="M28" s="140" t="str">
        <f t="array" ref="M28">IFERROR(INDEX(names,SMALL(IF(groups=M$1,ROW(names)-MIN(ROW(names))+1),ROWS($M$2:M28))),"")</f>
        <v>Mercedes-Benz GLC Coupe</v>
      </c>
      <c r="N28" s="192" t="str">
        <f t="array" ref="N28">IFERROR(INDEX($M$2:$M$45,MATCH(ROWS($M$2:M28),COUNTIF($M$2:$M$45,"&lt;="&amp;$M$2:$M$45),0)),"")</f>
        <v>Mercedes-Benz CLA 45 AMG Racing Series</v>
      </c>
      <c r="O28" s="142" t="str">
        <f t="array" ref="O28">IFERROR(INDEX(names,SMALL(IF(groups=O$1,ROW(names)-MIN(ROW(names))+1),ROWS($O$2:O28))),"")</f>
        <v>Chevrolet SS</v>
      </c>
      <c r="P28" s="194" t="str">
        <f t="array" ref="P28">IFERROR(INDEX($O$2:$O$55,MATCH(ROWS($O$2:O28),COUNTIF($O$2:$O$55,"&lt;="&amp;$O$2:$O$55),0)),"")</f>
        <v>Kepler Motion</v>
      </c>
      <c r="Q28" s="145" t="str">
        <f t="array" ref="Q28">IFERROR(INDEX(names,SMALL(IF(groups=Q$1,ROW(names)-MIN(ROW(names))+1),ROWS($Q$2:Q28))),"")</f>
        <v>Bentley EXP10 Speed 6</v>
      </c>
      <c r="R28" s="196" t="str">
        <f t="array" ref="R28">IFERROR(INDEX($Q$2:$Q$56,MATCH(ROWS($Q$2:Q28),COUNTIF($Q$2:$Q$56,"&lt;="&amp;$Q$2:$Q$56),0)),"")</f>
        <v>Marussia B2</v>
      </c>
      <c r="S28" s="146" t="str">
        <f t="array" ref="S28">IFERROR(INDEX(names,SMALL(IF(groups=S$1,ROW(names)-MIN(ROW(names))+1),ROWS($S$2:S28))),"")</f>
        <v>Devel Sixteen Prototype</v>
      </c>
      <c r="T28" s="197" t="str">
        <f t="array" ref="T28">IFERROR(INDEX($S$2:$S$55,MATCH(ROWS($S$2:S28),COUNTIF($S$2:$S$55,"&lt;="&amp;$S$2:$S$55),0)),"")</f>
        <v>Lamborghini Huracán</v>
      </c>
      <c r="U28" s="185" t="str">
        <f t="array" ref="U28">IFERROR(INDEX($G$2:$G$250,MATCH(ROWS($G$2:G28),COUNTIF($G$2:$G$250,"&lt;="&amp;$G$2:$G$250),0)),"")</f>
        <v>Audi R8 LMS Ultra</v>
      </c>
    </row>
    <row r="29" spans="1:21" x14ac:dyDescent="0.25">
      <c r="A29" s="126" t="s">
        <v>2009</v>
      </c>
      <c r="B29" s="127">
        <f t="shared" si="4"/>
        <v>4</v>
      </c>
      <c r="C29" s="127">
        <f t="shared" si="0"/>
        <v>24</v>
      </c>
      <c r="D29">
        <f t="shared" si="1"/>
        <v>28</v>
      </c>
      <c r="E29" s="129" t="str">
        <f t="shared" si="2"/>
        <v>Car</v>
      </c>
      <c r="F29" s="128" t="str">
        <f t="shared" si="3"/>
        <v>Jaguar FType</v>
      </c>
      <c r="G29" t="s">
        <v>339</v>
      </c>
      <c r="H29">
        <v>72</v>
      </c>
      <c r="I29" s="30" t="s">
        <v>317</v>
      </c>
      <c r="J29">
        <f>ROW()</f>
        <v>29</v>
      </c>
      <c r="K29" s="139" t="str">
        <f t="array" ref="K29">IFERROR(INDEX(names,SMALL(IF(groups=K$1,ROW(names)-MIN(ROW(names))+1),ROWS($K$2:K29))),"")</f>
        <v>Nissan Juke Nismo</v>
      </c>
      <c r="L29" s="190" t="str">
        <f t="array" ref="L29">IFERROR(INDEX($K$2:$K$41,MATCH(ROWS($K$2:K29),COUNTIF($K$2:$K$41,"&lt;="&amp;$K$2:$K$41),0)),"")</f>
        <v>Mitsubishi Lancer Evolution X</v>
      </c>
      <c r="M29" s="140" t="str">
        <f t="array" ref="M29">IFERROR(INDEX(names,SMALL(IF(groups=M$1,ROW(names)-MIN(ROW(names))+1),ROWS($M$2:M29))),"")</f>
        <v>Cadillac ATS-V Coupe</v>
      </c>
      <c r="N29" s="192" t="str">
        <f t="array" ref="N29">IFERROR(INDEX($M$2:$M$45,MATCH(ROWS($M$2:M29),COUNTIF($M$2:$M$45,"&lt;="&amp;$M$2:$M$45),0)),"")</f>
        <v>Mercedes-Benz GLC Coupe</v>
      </c>
      <c r="O29" s="142" t="str">
        <f t="array" ref="O29">IFERROR(INDEX(names,SMALL(IF(groups=O$1,ROW(names)-MIN(ROW(names))+1),ROWS($O$2:O29))),"")</f>
        <v>Shelby Cobra 427</v>
      </c>
      <c r="P29" s="194" t="str">
        <f t="array" ref="P29">IFERROR(INDEX($O$2:$O$55,MATCH(ROWS($O$2:O29),COUNTIF($O$2:$O$55,"&lt;="&amp;$O$2:$O$55),0)),"")</f>
        <v>Lamborghini Countach 25th Anniversary</v>
      </c>
      <c r="Q29" s="145" t="str">
        <f t="array" ref="Q29">IFERROR(INDEX(names,SMALL(IF(groups=Q$1,ROW(names)-MIN(ROW(names))+1),ROWS($Q$2:Q29))),"")</f>
        <v>McLaren 570S</v>
      </c>
      <c r="R29" s="196" t="str">
        <f t="array" ref="R29">IFERROR(INDEX($Q$2:$Q$56,MATCH(ROWS($Q$2:Q29),COUNTIF($Q$2:$Q$56,"&lt;="&amp;$Q$2:$Q$56),0)),"")</f>
        <v>Mazzanti Evantra</v>
      </c>
      <c r="S29" s="146" t="str">
        <f t="array" ref="S29">IFERROR(INDEX(names,SMALL(IF(groups=S$1,ROW(names)-MIN(ROW(names))+1),ROWS($S$2:S29))),"")</f>
        <v>nanoFlowcell QUANT FE</v>
      </c>
      <c r="T29" s="197" t="str">
        <f t="array" ref="T29">IFERROR(INDEX($S$2:$S$55,MATCH(ROWS($S$2:S29),COUNTIF($S$2:$S$55,"&lt;="&amp;$S$2:$S$55),0)),"")</f>
        <v>Lamborghini Veneno</v>
      </c>
      <c r="U29" s="185" t="str">
        <f t="array" ref="U29">IFERROR(INDEX($G$2:$G$250,MATCH(ROWS($G$2:G29),COUNTIF($G$2:$G$250,"&lt;="&amp;$G$2:$G$250),0)),"")</f>
        <v>Audi RS 3 Sportback</v>
      </c>
    </row>
    <row r="30" spans="1:21" x14ac:dyDescent="0.25">
      <c r="A30" s="126" t="s">
        <v>2010</v>
      </c>
      <c r="B30" s="127">
        <f t="shared" si="4"/>
        <v>4</v>
      </c>
      <c r="C30" s="127">
        <f t="shared" si="0"/>
        <v>21</v>
      </c>
      <c r="D30">
        <f t="shared" si="1"/>
        <v>29</v>
      </c>
      <c r="E30" s="129" t="str">
        <f t="shared" si="2"/>
        <v>Car</v>
      </c>
      <c r="F30" s="128" t="str">
        <f t="shared" si="3"/>
        <v>FelinoCB7</v>
      </c>
      <c r="G30" t="s">
        <v>342</v>
      </c>
      <c r="H30">
        <v>84</v>
      </c>
      <c r="I30" s="30" t="s">
        <v>317</v>
      </c>
      <c r="J30">
        <f>ROW()</f>
        <v>30</v>
      </c>
      <c r="K30" s="139" t="str">
        <f t="array" ref="K30">IFERROR(INDEX(names,SMALL(IF(groups=K$1,ROW(names)-MIN(ROW(names))+1),ROWS($K$2:K30))),"")</f>
        <v>Donkervoort D8 GTO</v>
      </c>
      <c r="L30" s="190" t="str">
        <f t="array" ref="L30">IFERROR(INDEX($K$2:$K$41,MATCH(ROWS($K$2:K30),COUNTIF($K$2:$K$41,"&lt;="&amp;$K$2:$K$41),0)),"")</f>
        <v>nanoFlowcell Quantino</v>
      </c>
      <c r="M30" s="140" t="str">
        <f t="array" ref="M30">IFERROR(INDEX(names,SMALL(IF(groups=M$1,ROW(names)-MIN(ROW(names))+1),ROWS($M$2:M30))),"")</f>
        <v>Mercedes-Benz CLA 45 AMG Racing Series</v>
      </c>
      <c r="N30" s="192" t="str">
        <f t="array" ref="N30">IFERROR(INDEX($M$2:$M$45,MATCH(ROWS($M$2:M30),COUNTIF($M$2:$M$45,"&lt;="&amp;$M$2:$M$45),0)),"")</f>
        <v>Mercedes-Benz SLK 55 AMG</v>
      </c>
      <c r="O30" s="142" t="str">
        <f t="array" ref="O30">IFERROR(INDEX(names,SMALL(IF(groups=O$1,ROW(names)-MIN(ROW(names))+1),ROWS($O$2:O30))),"")</f>
        <v>Kepler Motion</v>
      </c>
      <c r="P30" s="194" t="str">
        <f t="array" ref="P30">IFERROR(INDEX($O$2:$O$55,MATCH(ROWS($O$2:O30),COUNTIF($O$2:$O$55,"&lt;="&amp;$O$2:$O$55),0)),"")</f>
        <v>Lamborghini Estoque</v>
      </c>
      <c r="Q30" s="145" t="str">
        <f t="array" ref="Q30">IFERROR(INDEX(names,SMALL(IF(groups=Q$1,ROW(names)-MIN(ROW(names))+1),ROWS($Q$2:Q30))),"")</f>
        <v>Lamborghini Asterion</v>
      </c>
      <c r="R30" s="196" t="str">
        <f t="array" ref="R30">IFERROR(INDEX($Q$2:$Q$56,MATCH(ROWS($Q$2:Q30),COUNTIF($Q$2:$Q$56,"&lt;="&amp;$Q$2:$Q$56),0)),"")</f>
        <v>McLaren 12C Spider</v>
      </c>
      <c r="S30" s="146" t="str">
        <f t="array" ref="S30">IFERROR(INDEX(names,SMALL(IF(groups=S$1,ROW(names)-MIN(ROW(names))+1),ROWS($S$2:S30))),"")</f>
        <v>Weber Faster One</v>
      </c>
      <c r="T30" s="197" t="str">
        <f t="array" ref="T30">IFERROR(INDEX($S$2:$S$55,MATCH(ROWS($S$2:S30),COUNTIF($S$2:$S$55,"&lt;="&amp;$S$2:$S$55),0)),"")</f>
        <v>Lightning LS-218</v>
      </c>
      <c r="U30" s="185" t="str">
        <f t="array" ref="U30">IFERROR(INDEX($G$2:$G$250,MATCH(ROWS($G$2:G30),COUNTIF($G$2:$G$250,"&lt;="&amp;$G$2:$G$250),0)),"")</f>
        <v>Audi RS 4 Avant</v>
      </c>
    </row>
    <row r="31" spans="1:21" x14ac:dyDescent="0.25">
      <c r="A31" s="126" t="s">
        <v>2011</v>
      </c>
      <c r="B31" s="127">
        <f t="shared" si="4"/>
        <v>4</v>
      </c>
      <c r="C31" s="127">
        <f t="shared" si="0"/>
        <v>32</v>
      </c>
      <c r="D31">
        <f t="shared" si="1"/>
        <v>30</v>
      </c>
      <c r="E31" s="129" t="str">
        <f t="shared" si="2"/>
        <v>Car</v>
      </c>
      <c r="F31" s="128" t="str">
        <f t="shared" si="3"/>
        <v>Ferrari612Scaglietti</v>
      </c>
      <c r="G31" t="s">
        <v>332</v>
      </c>
      <c r="H31">
        <v>92</v>
      </c>
      <c r="I31" s="30" t="s">
        <v>317</v>
      </c>
      <c r="J31">
        <f>ROW()</f>
        <v>31</v>
      </c>
      <c r="K31" s="139" t="str">
        <f t="array" ref="K31">IFERROR(INDEX(names,SMALL(IF(groups=K$1,ROW(names)-MIN(ROW(names))+1),ROWS($K$2:K31))),"")</f>
        <v>Alfa Romeo Giulietta 2016 Veloce</v>
      </c>
      <c r="L31" s="190" t="str">
        <f t="array" ref="L31">IFERROR(INDEX($K$2:$K$41,MATCH(ROWS($K$2:K31),COUNTIF($K$2:$K$41,"&lt;="&amp;$K$2:$K$41),0)),"")</f>
        <v>Nissan 370Z</v>
      </c>
      <c r="M31" s="140" t="str">
        <f t="array" ref="M31">IFERROR(INDEX(names,SMALL(IF(groups=M$1,ROW(names)-MIN(ROW(names))+1),ROWS($M$2:M31))),"")</f>
        <v>BMW M2</v>
      </c>
      <c r="N31" s="192" t="str">
        <f t="array" ref="N31">IFERROR(INDEX($M$2:$M$45,MATCH(ROWS($M$2:M31),COUNTIF($M$2:$M$45,"&lt;="&amp;$M$2:$M$45),0)),"")</f>
        <v>Mercedes-Benz SLS AMG Electric Drive</v>
      </c>
      <c r="O31" s="142" t="str">
        <f t="array" ref="O31">IFERROR(INDEX(names,SMALL(IF(groups=O$1,ROW(names)-MIN(ROW(names))+1),ROWS($O$2:O31))),"")</f>
        <v>Nissan GT-R (R35)</v>
      </c>
      <c r="P31" s="194" t="str">
        <f t="array" ref="P31">IFERROR(INDEX($O$2:$O$55,MATCH(ROWS($O$2:O31),COUNTIF($O$2:$O$55,"&lt;="&amp;$O$2:$O$55),0)),"")</f>
        <v>Lamborghini Gallardo LP 560-4 2013</v>
      </c>
      <c r="Q31" s="145" t="str">
        <f t="array" ref="Q31">IFERROR(INDEX(names,SMALL(IF(groups=Q$1,ROW(names)-MIN(ROW(names))+1),ROWS($Q$2:Q31))),"")</f>
        <v>Mazzanti Evantra</v>
      </c>
      <c r="R31" s="196" t="str">
        <f t="array" ref="R31">IFERROR(INDEX($Q$2:$Q$56,MATCH(ROWS($Q$2:Q31),COUNTIF($Q$2:$Q$56,"&lt;="&amp;$Q$2:$Q$56),0)),"")</f>
        <v>McLaren 570S</v>
      </c>
      <c r="S31" s="146" t="str">
        <f t="array" ref="S31">IFERROR(INDEX(names,SMALL(IF(groups=S$1,ROW(names)-MIN(ROW(names))+1),ROWS($S$2:S31))),"")</f>
        <v>2015 GTA Spano</v>
      </c>
      <c r="T31" s="197" t="str">
        <f t="array" ref="T31">IFERROR(INDEX($S$2:$S$55,MATCH(ROWS($S$2:S31),COUNTIF($S$2:$S$55,"&lt;="&amp;$S$2:$S$55),0)),"")</f>
        <v>McLaren F1 XP-5</v>
      </c>
      <c r="U31" s="185" t="str">
        <f t="array" ref="U31">IFERROR(INDEX($G$2:$G$250,MATCH(ROWS($G$2:G31),COUNTIF($G$2:$G$250,"&lt;="&amp;$G$2:$G$250),0)),"")</f>
        <v>Audi S4</v>
      </c>
    </row>
    <row r="32" spans="1:21" x14ac:dyDescent="0.25">
      <c r="A32" s="126" t="s">
        <v>2012</v>
      </c>
      <c r="B32" s="127">
        <f t="shared" si="4"/>
        <v>4</v>
      </c>
      <c r="C32" s="127">
        <f t="shared" si="0"/>
        <v>27</v>
      </c>
      <c r="D32">
        <f t="shared" si="1"/>
        <v>31</v>
      </c>
      <c r="E32" s="129" t="str">
        <f t="shared" si="2"/>
        <v>Car</v>
      </c>
      <c r="F32" s="128" t="str">
        <f t="shared" si="3"/>
        <v>Citroen Survolt</v>
      </c>
      <c r="G32" t="s">
        <v>358</v>
      </c>
      <c r="H32">
        <v>21</v>
      </c>
      <c r="I32" s="30" t="s">
        <v>263</v>
      </c>
      <c r="J32">
        <f>ROW()</f>
        <v>32</v>
      </c>
      <c r="K32" s="139" t="str">
        <f t="array" ref="K32">IFERROR(INDEX(names,SMALL(IF(groups=K$1,ROW(names)-MIN(ROW(names))+1),ROWS($K$2:K32))),"")</f>
        <v>Buick Avista Concept</v>
      </c>
      <c r="L32" s="190" t="str">
        <f t="array" ref="L32">IFERROR(INDEX($K$2:$K$41,MATCH(ROWS($K$2:K32),COUNTIF($K$2:$K$41,"&lt;="&amp;$K$2:$K$41),0)),"")</f>
        <v>Nissan Juke Nismo</v>
      </c>
      <c r="M32" s="140" t="str">
        <f t="array" ref="M32">IFERROR(INDEX(names,SMALL(IF(groups=M$1,ROW(names)-MIN(ROW(names))+1),ROWS($M$2:M32))),"")</f>
        <v>McLaren M14A</v>
      </c>
      <c r="N32" s="192" t="str">
        <f t="array" ref="N32">IFERROR(INDEX($M$2:$M$45,MATCH(ROWS($M$2:M32),COUNTIF($M$2:$M$45,"&lt;="&amp;$M$2:$M$45),0)),"")</f>
        <v>Mitsubishi Eclipse</v>
      </c>
      <c r="O32" s="142" t="str">
        <f t="array" ref="O32">IFERROR(INDEX(names,SMALL(IF(groups=O$1,ROW(names)-MIN(ROW(names))+1),ROWS($O$2:O32))),"")</f>
        <v>Peugeot SR1</v>
      </c>
      <c r="P32" s="194" t="str">
        <f t="array" ref="P32">IFERROR(INDEX($O$2:$O$55,MATCH(ROWS($O$2:O32),COUNTIF($O$2:$O$55,"&lt;="&amp;$O$2:$O$55),0)),"")</f>
        <v>Lamborghini Murciélago LP640</v>
      </c>
      <c r="Q32" s="145" t="str">
        <f t="array" ref="Q32">IFERROR(INDEX(names,SMALL(IF(groups=Q$1,ROW(names)-MIN(ROW(names))+1),ROWS($Q$2:Q32))),"")</f>
        <v>Mosler GT3</v>
      </c>
      <c r="R32" s="196" t="str">
        <f t="array" ref="R32">IFERROR(INDEX($Q$2:$Q$56,MATCH(ROWS($Q$2:Q32),COUNTIF($Q$2:$Q$56,"&lt;="&amp;$Q$2:$Q$56),0)),"")</f>
        <v>McLaren 650S GT3</v>
      </c>
      <c r="S32" s="146" t="str">
        <f t="array" ref="S32">IFERROR(INDEX(names,SMALL(IF(groups=S$1,ROW(names)-MIN(ROW(names))+1),ROWS($S$2:S32))),"")</f>
        <v>W Motors Fenyr Supersport</v>
      </c>
      <c r="T32" s="197" t="str">
        <f t="array" ref="T32">IFERROR(INDEX($S$2:$S$55,MATCH(ROWS($S$2:S32),COUNTIF($S$2:$S$55,"&lt;="&amp;$S$2:$S$55),0)),"")</f>
        <v>McLaren MP4-31</v>
      </c>
      <c r="U32" s="185" t="str">
        <f t="array" ref="U32">IFERROR(INDEX($G$2:$G$250,MATCH(ROWS($G$2:G32),COUNTIF($G$2:$G$250,"&lt;="&amp;$G$2:$G$250),0)),"")</f>
        <v>Audi TTS Coupé</v>
      </c>
    </row>
    <row r="33" spans="1:21" x14ac:dyDescent="0.25">
      <c r="A33" s="126" t="s">
        <v>2013</v>
      </c>
      <c r="B33" s="127">
        <f t="shared" si="4"/>
        <v>4</v>
      </c>
      <c r="C33" s="127">
        <f t="shared" si="0"/>
        <v>33</v>
      </c>
      <c r="D33">
        <f t="shared" si="1"/>
        <v>32</v>
      </c>
      <c r="E33" s="129" t="str">
        <f t="shared" si="2"/>
        <v>Car</v>
      </c>
      <c r="F33" s="128" t="str">
        <f t="shared" si="3"/>
        <v>Lotus Evora Enduro GT</v>
      </c>
      <c r="G33" t="s">
        <v>362</v>
      </c>
      <c r="H33">
        <v>53</v>
      </c>
      <c r="I33" s="30" t="s">
        <v>263</v>
      </c>
      <c r="J33">
        <f>ROW()</f>
        <v>33</v>
      </c>
      <c r="K33" s="139" t="str">
        <f t="array" ref="K33">IFERROR(INDEX(names,SMALL(IF(groups=K$1,ROW(names)-MIN(ROW(names))+1),ROWS($K$2:K33))),"")</f>
        <v>1967 Chevrolet Impala</v>
      </c>
      <c r="L33" s="190" t="str">
        <f t="array" ref="L33">IFERROR(INDEX($K$2:$K$41,MATCH(ROWS($K$2:K33),COUNTIF($K$2:$K$41,"&lt;="&amp;$K$2:$K$41),0)),"")</f>
        <v>Peugeot RCZ R</v>
      </c>
      <c r="M33" s="140" t="str">
        <f t="array" ref="M33">IFERROR(INDEX(names,SMALL(IF(groups=M$1,ROW(names)-MIN(ROW(names))+1),ROWS($M$2:M33))),"")</f>
        <v>Renault Alpine Celebration</v>
      </c>
      <c r="N33" s="192" t="str">
        <f t="array" ref="N33">IFERROR(INDEX($M$2:$M$45,MATCH(ROWS($M$2:M33),COUNTIF($M$2:$M$45,"&lt;="&amp;$M$2:$M$45),0)),"")</f>
        <v>MV Agusta F4 1000 R</v>
      </c>
      <c r="O33" s="142" t="str">
        <f t="array" ref="O33">IFERROR(INDEX(names,SMALL(IF(groups=O$1,ROW(names)-MIN(ROW(names))+1),ROWS($O$2:O33))),"")</f>
        <v>Rinspeed zaZen</v>
      </c>
      <c r="P33" s="194" t="str">
        <f t="array" ref="P33">IFERROR(INDEX($O$2:$O$55,MATCH(ROWS($O$2:O33),COUNTIF($O$2:$O$55,"&lt;="&amp;$O$2:$O$55),0)),"")</f>
        <v>Lotus Evora Enduro GT</v>
      </c>
      <c r="Q33" s="145" t="str">
        <f t="array" ref="Q33">IFERROR(INDEX(names,SMALL(IF(groups=Q$1,ROW(names)-MIN(ROW(names))+1),ROWS($Q$2:Q33))),"")</f>
        <v>Sbarro Alcador</v>
      </c>
      <c r="R33" s="196" t="str">
        <f t="array" ref="R33">IFERROR(INDEX($Q$2:$Q$56,MATCH(ROWS($Q$2:Q33),COUNTIF($Q$2:$Q$56,"&lt;="&amp;$Q$2:$Q$56),0)),"")</f>
        <v>McLaren 675LT</v>
      </c>
      <c r="S33" s="146" t="str">
        <f t="array" ref="S33">IFERROR(INDEX(names,SMALL(IF(groups=S$1,ROW(names)-MIN(ROW(names))+1),ROWS($S$2:S33))),"")</f>
        <v>GT by Citroen</v>
      </c>
      <c r="T33" s="197" t="str">
        <f t="array" ref="T33">IFERROR(INDEX($S$2:$S$55,MATCH(ROWS($S$2:S33),COUNTIF($S$2:$S$55,"&lt;="&amp;$S$2:$S$55),0)),"")</f>
        <v>McLaren P1™ GTR</v>
      </c>
      <c r="U33" s="185" t="str">
        <f t="array" ref="U33">IFERROR(INDEX($G$2:$G$250,MATCH(ROWS($G$2:G33),COUNTIF($G$2:$G$250,"&lt;="&amp;$G$2:$G$250),0)),"")</f>
        <v>Bentley Continental GT V8</v>
      </c>
    </row>
    <row r="34" spans="1:21" x14ac:dyDescent="0.25">
      <c r="A34" s="126" t="s">
        <v>2014</v>
      </c>
      <c r="B34" s="127">
        <f t="shared" si="4"/>
        <v>4</v>
      </c>
      <c r="C34" s="127">
        <f t="shared" si="0"/>
        <v>23</v>
      </c>
      <c r="D34">
        <f t="shared" si="1"/>
        <v>33</v>
      </c>
      <c r="E34" s="129" t="str">
        <f t="shared" si="2"/>
        <v>Car</v>
      </c>
      <c r="F34" s="128" t="str">
        <f t="shared" si="3"/>
        <v>Mazda Furai</v>
      </c>
      <c r="G34" t="s">
        <v>371</v>
      </c>
      <c r="H34">
        <v>74</v>
      </c>
      <c r="I34" s="30" t="s">
        <v>263</v>
      </c>
      <c r="J34">
        <f>ROW()</f>
        <v>34</v>
      </c>
      <c r="K34" s="139" t="str">
        <f t="array" ref="K34">IFERROR(INDEX(names,SMALL(IF(groups=K$1,ROW(names)-MIN(ROW(names))+1),ROWS($K$2:K34))),"")</f>
        <v>Porsche 959</v>
      </c>
      <c r="L34" s="190" t="str">
        <f t="array" ref="L34">IFERROR(INDEX($K$2:$K$41,MATCH(ROWS($K$2:K34),COUNTIF($K$2:$K$41,"&lt;="&amp;$K$2:$K$41),0)),"")</f>
        <v>Porsche 959</v>
      </c>
      <c r="M34" s="140" t="str">
        <f t="array" ref="M34">IFERROR(INDEX(names,SMALL(IF(groups=M$1,ROW(names)-MIN(ROW(names))+1),ROWS($M$2:M34))),"")</f>
        <v>Sbarro Sparta</v>
      </c>
      <c r="N34" s="192" t="str">
        <f t="array" ref="N34">IFERROR(INDEX($M$2:$M$45,MATCH(ROWS($M$2:M34),COUNTIF($M$2:$M$45,"&lt;="&amp;$M$2:$M$45),0)),"")</f>
        <v>Nissan 370Z Special Edition</v>
      </c>
      <c r="O34" s="142" t="str">
        <f t="array" ref="O34">IFERROR(INDEX(names,SMALL(IF(groups=O$1,ROW(names)-MIN(ROW(names))+1),ROWS($O$2:O34))),"")</f>
        <v>Lamborghini Estoque</v>
      </c>
      <c r="P34" s="194" t="str">
        <f t="array" ref="P34">IFERROR(INDEX($O$2:$O$55,MATCH(ROWS($O$2:O34),COUNTIF($O$2:$O$55,"&lt;="&amp;$O$2:$O$55),0)),"")</f>
        <v>Lotus Evora Sport 410</v>
      </c>
      <c r="Q34" s="145" t="str">
        <f t="array" ref="Q34">IFERROR(INDEX(names,SMALL(IF(groups=Q$1,ROW(names)-MIN(ROW(names))+1),ROWS($Q$2:Q34))),"")</f>
        <v>Chevrolet 2016 Camaro SS</v>
      </c>
      <c r="R34" s="196" t="str">
        <f t="array" ref="R34">IFERROR(INDEX($Q$2:$Q$56,MATCH(ROWS($Q$2:Q34),COUNTIF($Q$2:$Q$56,"&lt;="&amp;$Q$2:$Q$56),0)),"")</f>
        <v>McLaren 720S</v>
      </c>
      <c r="S34" s="146" t="str">
        <f t="array" ref="S34">IFERROR(INDEX(names,SMALL(IF(groups=S$1,ROW(names)-MIN(ROW(names))+1),ROWS($S$2:S34))),"")</f>
        <v>Mosler Land Shark</v>
      </c>
      <c r="T34" s="197" t="str">
        <f t="array" ref="T34">IFERROR(INDEX($S$2:$S$55,MATCH(ROWS($S$2:S34),COUNTIF($S$2:$S$55,"&lt;="&amp;$S$2:$S$55),0)),"")</f>
        <v>Mercedes-Benz Silver Lightning</v>
      </c>
      <c r="U34" s="185" t="str">
        <f t="array" ref="U34">IFERROR(INDEX($G$2:$G$250,MATCH(ROWS($G$2:G34),COUNTIF($G$2:$G$250,"&lt;="&amp;$G$2:$G$250),0)),"")</f>
        <v>Bentley EXP10 Speed 6</v>
      </c>
    </row>
    <row r="35" spans="1:21" x14ac:dyDescent="0.25">
      <c r="A35" s="126" t="s">
        <v>2015</v>
      </c>
      <c r="B35" s="127">
        <f t="shared" si="4"/>
        <v>4</v>
      </c>
      <c r="C35" s="127">
        <f t="shared" si="0"/>
        <v>26</v>
      </c>
      <c r="D35">
        <f t="shared" si="1"/>
        <v>34</v>
      </c>
      <c r="E35" s="129" t="str">
        <f t="shared" si="2"/>
        <v>Car</v>
      </c>
      <c r="F35" s="128" t="str">
        <f t="shared" si="3"/>
        <v>AstonMartinDB9</v>
      </c>
      <c r="G35" t="s">
        <v>359</v>
      </c>
      <c r="H35">
        <v>22</v>
      </c>
      <c r="I35" s="30" t="s">
        <v>263</v>
      </c>
      <c r="J35">
        <f>ROW()</f>
        <v>35</v>
      </c>
      <c r="K35" s="139" t="str">
        <f t="array" ref="K35">IFERROR(INDEX(names,SMALL(IF(groups=K$1,ROW(names)-MIN(ROW(names))+1),ROWS($K$2:K35))),"")</f>
        <v>Suzuki GSX-R750</v>
      </c>
      <c r="L35" s="190" t="str">
        <f t="array" ref="L35">IFERROR(INDEX($K$2:$K$41,MATCH(ROWS($K$2:K35),COUNTIF($K$2:$K$41,"&lt;="&amp;$K$2:$K$41),0)),"")</f>
        <v>Renault CLIO R.S. 200 EDC</v>
      </c>
      <c r="M35" s="140" t="str">
        <f t="array" ref="M35">IFERROR(INDEX(names,SMALL(IF(groups=M$1,ROW(names)-MIN(ROW(names))+1),ROWS($M$2:M35))),"")</f>
        <v>Porsche 718 Boxster S</v>
      </c>
      <c r="N35" s="192" t="str">
        <f t="array" ref="N35">IFERROR(INDEX($M$2:$M$45,MATCH(ROWS($M$2:M35),COUNTIF($M$2:$M$45,"&lt;="&amp;$M$2:$M$45),0)),"")</f>
        <v>Porsche 718 Boxster S</v>
      </c>
      <c r="O35" s="142" t="str">
        <f t="array" ref="O35">IFERROR(INDEX(names,SMALL(IF(groups=O$1,ROW(names)-MIN(ROW(names))+1),ROWS($O$2:O35))),"")</f>
        <v>Holden Coupe 60</v>
      </c>
      <c r="P35" s="194" t="str">
        <f t="array" ref="P35">IFERROR(INDEX($O$2:$O$55,MATCH(ROWS($O$2:O35),COUNTIF($O$2:$O$55,"&lt;="&amp;$O$2:$O$55),0)),"")</f>
        <v>Maserati GranTurismo Sport</v>
      </c>
      <c r="Q35" s="145" t="str">
        <f t="array" ref="Q35">IFERROR(INDEX(names,SMALL(IF(groups=Q$1,ROW(names)-MIN(ROW(names))+1),ROWS($Q$2:Q35))),"")</f>
        <v>BMW 3.0 CSL Hommage</v>
      </c>
      <c r="R35" s="196" t="str">
        <f t="array" ref="R35">IFERROR(INDEX($Q$2:$Q$56,MATCH(ROWS($Q$2:Q35),COUNTIF($Q$2:$Q$56,"&lt;="&amp;$Q$2:$Q$56),0)),"")</f>
        <v>McLaren Mercedes MP4-25</v>
      </c>
      <c r="S35" s="146" t="str">
        <f t="array" ref="S35">IFERROR(INDEX(names,SMALL(IF(groups=S$1,ROW(names)-MIN(ROW(names))+1),ROWS($S$2:S35))),"")</f>
        <v>Aston Martin Vulcan</v>
      </c>
      <c r="T35" s="197" t="str">
        <f t="array" ref="T35">IFERROR(INDEX($S$2:$S$55,MATCH(ROWS($S$2:S35),COUNTIF($S$2:$S$55,"&lt;="&amp;$S$2:$S$55),0)),"")</f>
        <v>Mercedes-Benz SLR McLaren 722 Edition</v>
      </c>
      <c r="U35" s="185" t="str">
        <f t="array" ref="U35">IFERROR(INDEX($G$2:$G$250,MATCH(ROWS($G$2:G35),COUNTIF($G$2:$G$250,"&lt;="&amp;$G$2:$G$250),0)),"")</f>
        <v>BMW 3.0 CSL Hommage</v>
      </c>
    </row>
    <row r="36" spans="1:21" x14ac:dyDescent="0.25">
      <c r="A36" s="126" t="s">
        <v>2016</v>
      </c>
      <c r="B36" s="127">
        <f t="shared" si="4"/>
        <v>4</v>
      </c>
      <c r="C36" s="127">
        <f t="shared" si="0"/>
        <v>29</v>
      </c>
      <c r="D36">
        <f t="shared" si="1"/>
        <v>35</v>
      </c>
      <c r="E36" s="129" t="str">
        <f t="shared" si="2"/>
        <v>Car</v>
      </c>
      <c r="F36" s="128" t="str">
        <f t="shared" si="3"/>
        <v>FerrariTestarossa</v>
      </c>
      <c r="G36" t="s">
        <v>365</v>
      </c>
      <c r="H36">
        <v>59</v>
      </c>
      <c r="I36" s="30" t="s">
        <v>263</v>
      </c>
      <c r="J36">
        <f>ROW()</f>
        <v>36</v>
      </c>
      <c r="K36" s="139" t="str">
        <f t="array" ref="K36">IFERROR(INDEX(names,SMALL(IF(groups=K$1,ROW(names)-MIN(ROW(names))+1),ROWS($K$2:K36))),"")</f>
        <v>Peugeot RCZ R</v>
      </c>
      <c r="L36" s="190" t="str">
        <f t="array" ref="L36">IFERROR(INDEX($K$2:$K$41,MATCH(ROWS($K$2:K36),COUNTIF($K$2:$K$41,"&lt;="&amp;$K$2:$K$41),0)),"")</f>
        <v>Renault DeZir</v>
      </c>
      <c r="M36" s="140" t="str">
        <f t="array" ref="M36">IFERROR(INDEX(names,SMALL(IF(groups=M$1,ROW(names)-MIN(ROW(names))+1),ROWS($M$2:M36))),"")</f>
        <v>KTM 1290 Super Duke R</v>
      </c>
      <c r="N36" s="192" t="str">
        <f t="array" ref="N36">IFERROR(INDEX($M$2:$M$45,MATCH(ROWS($M$2:M36),COUNTIF($M$2:$M$45,"&lt;="&amp;$M$2:$M$45),0)),"")</f>
        <v>Range Rover Evoque Coupe HSE Dynamic</v>
      </c>
      <c r="O36" s="142" t="str">
        <f t="array" ref="O36">IFERROR(INDEX(names,SMALL(IF(groups=O$1,ROW(names)-MIN(ROW(names))+1),ROWS($O$2:O36))),"")</f>
        <v>Honda Integra Type-R</v>
      </c>
      <c r="P36" s="194" t="str">
        <f t="array" ref="P36">IFERROR(INDEX($O$2:$O$55,MATCH(ROWS($O$2:O36),COUNTIF($O$2:$O$55,"&lt;="&amp;$O$2:$O$55),0)),"")</f>
        <v>Maserati MC12</v>
      </c>
      <c r="Q36" s="145" t="str">
        <f t="array" ref="Q36">IFERROR(INDEX(names,SMALL(IF(groups=Q$1,ROW(names)-MIN(ROW(names))+1),ROWS($Q$2:Q36))),"")</f>
        <v>Mercedes-AMG C 63 Coupe Touring Car 2014</v>
      </c>
      <c r="R36" s="196" t="str">
        <f t="array" ref="R36">IFERROR(INDEX($Q$2:$Q$56,MATCH(ROWS($Q$2:Q36),COUNTIF($Q$2:$Q$56,"&lt;="&amp;$Q$2:$Q$56),0)),"")</f>
        <v>McLaren P1</v>
      </c>
      <c r="S36" s="146" t="str">
        <f t="array" ref="S36">IFERROR(INDEX(names,SMALL(IF(groups=S$1,ROW(names)-MIN(ROW(names))+1),ROWS($S$2:S36))),"")</f>
        <v>Arash AF10</v>
      </c>
      <c r="T36" s="197" t="str">
        <f t="array" ref="T36">IFERROR(INDEX($S$2:$S$55,MATCH(ROWS($S$2:S36),COUNTIF($S$2:$S$55,"&lt;="&amp;$S$2:$S$55),0)),"")</f>
        <v>Mosler Land Shark</v>
      </c>
      <c r="U36" s="185" t="str">
        <f t="array" ref="U36">IFERROR(INDEX($G$2:$G$250,MATCH(ROWS($G$2:G36),COUNTIF($G$2:$G$250,"&lt;="&amp;$G$2:$G$250),0)),"")</f>
        <v>BMW i8 Coupe</v>
      </c>
    </row>
    <row r="37" spans="1:21" x14ac:dyDescent="0.25">
      <c r="A37" s="126" t="s">
        <v>2017</v>
      </c>
      <c r="B37" s="127">
        <f t="shared" si="4"/>
        <v>4</v>
      </c>
      <c r="C37" s="127">
        <f t="shared" si="0"/>
        <v>36</v>
      </c>
      <c r="D37">
        <f t="shared" si="1"/>
        <v>36</v>
      </c>
      <c r="E37" s="129" t="str">
        <f t="shared" si="2"/>
        <v>Car</v>
      </c>
      <c r="F37" s="128" t="str">
        <f t="shared" si="3"/>
        <v>Lamborghini Countach25th</v>
      </c>
      <c r="G37" t="s">
        <v>360</v>
      </c>
      <c r="H37">
        <v>23</v>
      </c>
      <c r="I37" s="30" t="s">
        <v>263</v>
      </c>
      <c r="J37">
        <f>ROW()</f>
        <v>37</v>
      </c>
      <c r="K37" s="139" t="str">
        <f t="array" ref="K37">IFERROR(INDEX(names,SMALL(IF(groups=K$1,ROW(names)-MIN(ROW(names))+1),ROWS($K$2:K37))),"")</f>
        <v>Kawasaki Z800</v>
      </c>
      <c r="L37" s="190" t="str">
        <f t="array" ref="L37">IFERROR(INDEX($K$2:$K$41,MATCH(ROWS($K$2:K37),COUNTIF($K$2:$K$41,"&lt;="&amp;$K$2:$K$41),0)),"")</f>
        <v>Scion FR-S</v>
      </c>
      <c r="M37" s="140" t="str">
        <f t="array" ref="M37">IFERROR(INDEX(names,SMALL(IF(groups=M$1,ROW(names)-MIN(ROW(names))+1),ROWS($M$2:M37))),"")</f>
        <v>Honda Civic Type-R</v>
      </c>
      <c r="N37" s="192" t="str">
        <f t="array" ref="N37">IFERROR(INDEX($M$2:$M$45,MATCH(ROWS($M$2:M37),COUNTIF($M$2:$M$45,"&lt;="&amp;$M$2:$M$45),0)),"")</f>
        <v>Renault Alpine Celebration</v>
      </c>
      <c r="O37" s="142" t="str">
        <f t="array" ref="O37">IFERROR(INDEX(names,SMALL(IF(groups=O$1,ROW(names)-MIN(ROW(names))+1),ROWS($O$2:O37))),"")</f>
        <v>Mercedes-AMG GT3</v>
      </c>
      <c r="P37" s="194" t="str">
        <f t="array" ref="P37">IFERROR(INDEX($O$2:$O$55,MATCH(ROWS($O$2:O37),COUNTIF($O$2:$O$55,"&lt;="&amp;$O$2:$O$55),0)),"")</f>
        <v>Mazda Furai</v>
      </c>
      <c r="Q37" s="145" t="str">
        <f t="array" ref="Q37">IFERROR(INDEX(names,SMALL(IF(groups=Q$1,ROW(names)-MIN(ROW(names))+1),ROWS($Q$2:Q37))),"")</f>
        <v>Jaguar XJ220S</v>
      </c>
      <c r="R37" s="196" t="str">
        <f t="array" ref="R37">IFERROR(INDEX($Q$2:$Q$56,MATCH(ROWS($Q$2:Q37),COUNTIF($Q$2:$Q$56,"&lt;="&amp;$Q$2:$Q$56),0)),"")</f>
        <v>Mercedes-AMG C 63 Coupe Touring Car 2014</v>
      </c>
      <c r="S37" s="146" t="str">
        <f t="array" ref="S37">IFERROR(INDEX(names,SMALL(IF(groups=S$1,ROW(names)-MIN(ROW(names))+1),ROWS($S$2:S37))),"")</f>
        <v>Lamborghini Aventador SV</v>
      </c>
      <c r="T37" s="197" t="str">
        <f t="array" ref="T37">IFERROR(INDEX($S$2:$S$55,MATCH(ROWS($S$2:S37),COUNTIF($S$2:$S$55,"&lt;="&amp;$S$2:$S$55),0)),"")</f>
        <v>Mosler Super GT</v>
      </c>
      <c r="U37" s="185" t="str">
        <f t="array" ref="U37">IFERROR(INDEX($G$2:$G$250,MATCH(ROWS($G$2:G37),COUNTIF($G$2:$G$250,"&lt;="&amp;$G$2:$G$250),0)),"")</f>
        <v>BMW M1</v>
      </c>
    </row>
    <row r="38" spans="1:21" x14ac:dyDescent="0.25">
      <c r="A38" s="126" t="s">
        <v>2018</v>
      </c>
      <c r="B38" s="127">
        <f t="shared" si="4"/>
        <v>4</v>
      </c>
      <c r="C38" s="127">
        <f t="shared" si="0"/>
        <v>26</v>
      </c>
      <c r="D38">
        <f t="shared" si="1"/>
        <v>37</v>
      </c>
      <c r="E38" s="129" t="str">
        <f t="shared" si="2"/>
        <v>Car</v>
      </c>
      <c r="F38" s="128" t="str">
        <f t="shared" si="3"/>
        <v>Mercedes Biome</v>
      </c>
      <c r="G38" t="s">
        <v>374</v>
      </c>
      <c r="H38">
        <v>70</v>
      </c>
      <c r="I38" s="30" t="s">
        <v>263</v>
      </c>
      <c r="J38">
        <f>ROW()</f>
        <v>38</v>
      </c>
      <c r="K38" s="139" t="str">
        <f t="array" ref="K38">IFERROR(INDEX(names,SMALL(IF(groups=K$1,ROW(names)-MIN(ROW(names))+1),ROWS($K$2:K38))),"")</f>
        <v>Ariel Atom V8</v>
      </c>
      <c r="L38" s="190" t="str">
        <f t="array" ref="L38">IFERROR(INDEX($K$2:$K$41,MATCH(ROWS($K$2:K38),COUNTIF($K$2:$K$41,"&lt;="&amp;$K$2:$K$41),0)),"")</f>
        <v>Subaru Impreza WRX STI</v>
      </c>
      <c r="M38" s="140" t="str">
        <f t="array" ref="M38">IFERROR(INDEX(names,SMALL(IF(groups=M$1,ROW(names)-MIN(ROW(names))+1),ROWS($M$2:M38))),"")</f>
        <v>Renault Trezor</v>
      </c>
      <c r="N38" s="192" t="str">
        <f t="array" ref="N38">IFERROR(INDEX($M$2:$M$45,MATCH(ROWS($M$2:M38),COUNTIF($M$2:$M$45,"&lt;="&amp;$M$2:$M$45),0)),"")</f>
        <v>Renault Trezor</v>
      </c>
      <c r="O38" s="142" t="str">
        <f t="array" ref="O38">IFERROR(INDEX(names,SMALL(IF(groups=O$1,ROW(names)-MIN(ROW(names))+1),ROWS($O$2:O38))),"")</f>
        <v>BXR Bailey Blade GT1</v>
      </c>
      <c r="P38" s="194" t="str">
        <f t="array" ref="P38">IFERROR(INDEX($O$2:$O$55,MATCH(ROWS($O$2:O38),COUNTIF($O$2:$O$55,"&lt;="&amp;$O$2:$O$55),0)),"")</f>
        <v>Mazda RX8 Special Edition</v>
      </c>
      <c r="Q38" s="145" t="str">
        <f t="array" ref="Q38">IFERROR(INDEX(names,SMALL(IF(groups=Q$1,ROW(names)-MIN(ROW(names))+1),ROWS($Q$2:Q38))),"")</f>
        <v>Aston Martin One-77</v>
      </c>
      <c r="R38" s="196" t="str">
        <f t="array" ref="R38">IFERROR(INDEX($Q$2:$Q$56,MATCH(ROWS($Q$2:Q38),COUNTIF($Q$2:$Q$56,"&lt;="&amp;$Q$2:$Q$56),0)),"")</f>
        <v>Mercedes-Benz SL 65 AMG Black Series</v>
      </c>
      <c r="S38" s="146" t="str">
        <f t="array" ref="S38">IFERROR(INDEX(names,SMALL(IF(groups=S$1,ROW(names)-MIN(ROW(names))+1),ROWS($S$2:S38))),"")</f>
        <v>McLaren MP4-31</v>
      </c>
      <c r="T38" s="197" t="str">
        <f t="array" ref="T38">IFERROR(INDEX($S$2:$S$55,MATCH(ROWS($S$2:S38),COUNTIF($S$2:$S$55,"&lt;="&amp;$S$2:$S$55),0)),"")</f>
        <v>nanoFlowcell QUANT FE</v>
      </c>
      <c r="U38" s="185" t="str">
        <f t="array" ref="U38">IFERROR(INDEX($G$2:$G$250,MATCH(ROWS($G$2:G38),COUNTIF($G$2:$G$250,"&lt;="&amp;$G$2:$G$250),0)),"")</f>
        <v>BMW M2</v>
      </c>
    </row>
    <row r="39" spans="1:21" x14ac:dyDescent="0.25">
      <c r="A39" s="126" t="s">
        <v>2019</v>
      </c>
      <c r="B39" s="127">
        <f t="shared" si="4"/>
        <v>4</v>
      </c>
      <c r="C39" s="127">
        <f t="shared" si="0"/>
        <v>38</v>
      </c>
      <c r="D39">
        <f t="shared" si="1"/>
        <v>38</v>
      </c>
      <c r="E39" s="129" t="str">
        <f t="shared" si="2"/>
        <v>Car</v>
      </c>
      <c r="F39" s="128" t="str">
        <f t="shared" si="3"/>
        <v>Maserati GranTurismo Sport</v>
      </c>
      <c r="G39" t="s">
        <v>361</v>
      </c>
      <c r="H39">
        <v>24</v>
      </c>
      <c r="I39" s="30" t="s">
        <v>263</v>
      </c>
      <c r="J39">
        <f>ROW()</f>
        <v>39</v>
      </c>
      <c r="K39" s="139" t="str">
        <f t="array" ref="K39">IFERROR(INDEX(names,SMALL(IF(groups=K$1,ROW(names)-MIN(ROW(names))+1),ROWS($K$2:K39))),"")</f>
        <v>Hyundai i30 N</v>
      </c>
      <c r="L39" s="190" t="str">
        <f t="array" ref="L39">IFERROR(INDEX($K$2:$K$41,MATCH(ROWS($K$2:K39),COUNTIF($K$2:$K$41,"&lt;="&amp;$K$2:$K$41),0)),"")</f>
        <v>Suzuki GSX-R750</v>
      </c>
      <c r="M39" s="140" t="str">
        <f t="array" ref="M39">IFERROR(INDEX(names,SMALL(IF(groups=M$1,ROW(names)-MIN(ROW(names))+1),ROWS($M$2:M39))),"")</f>
        <v>Yamaha YZF-R6</v>
      </c>
      <c r="N39" s="192" t="str">
        <f t="array" ref="N39">IFERROR(INDEX($M$2:$M$45,MATCH(ROWS($M$2:M39),COUNTIF($M$2:$M$45,"&lt;="&amp;$M$2:$M$45),0)),"")</f>
        <v>Sbarro GT1</v>
      </c>
      <c r="O39" s="142" t="str">
        <f t="array" ref="O39">IFERROR(INDEX(names,SMALL(IF(groups=O$1,ROW(names)-MIN(ROW(names))+1),ROWS($O$2:O39))),"")</f>
        <v>Falcon F7</v>
      </c>
      <c r="P39" s="194" t="str">
        <f t="array" ref="P39">IFERROR(INDEX($O$2:$O$55,MATCH(ROWS($O$2:O39),COUNTIF($O$2:$O$55,"&lt;="&amp;$O$2:$O$55),0)),"")</f>
        <v>McLaren MP4/8</v>
      </c>
      <c r="Q39" s="145" t="str">
        <f t="array" ref="Q39">IFERROR(INDEX(names,SMALL(IF(groups=Q$1,ROW(names)-MIN(ROW(names))+1),ROWS($Q$2:Q39))),"")</f>
        <v>Icona Vulcano V12 Hybrid</v>
      </c>
      <c r="R39" s="196" t="str">
        <f t="array" ref="R39">IFERROR(INDEX($Q$2:$Q$56,MATCH(ROWS($Q$2:Q39),COUNTIF($Q$2:$Q$56,"&lt;="&amp;$Q$2:$Q$56),0)),"")</f>
        <v>Mercedes-Benz SLK 55 AMG Special Edition</v>
      </c>
      <c r="S39" s="146" t="str">
        <f t="array" ref="S39">IFERROR(INDEX(names,SMALL(IF(groups=S$1,ROW(names)-MIN(ROW(names))+1),ROWS($S$2:S39))),"")</f>
        <v>Porsche 918 Spyder with Weissach Package</v>
      </c>
      <c r="T39" s="197" t="str">
        <f t="array" ref="T39">IFERROR(INDEX($S$2:$S$55,MATCH(ROWS($S$2:S39),COUNTIF($S$2:$S$55,"&lt;="&amp;$S$2:$S$55),0)),"")</f>
        <v>Pagani Huayra</v>
      </c>
      <c r="U39" s="185" t="str">
        <f t="array" ref="U39">IFERROR(INDEX($G$2:$G$250,MATCH(ROWS($G$2:G39),COUNTIF($G$2:$G$250,"&lt;="&amp;$G$2:$G$250),0)),"")</f>
        <v>BMW M2 Special Edition</v>
      </c>
    </row>
    <row r="40" spans="1:21" x14ac:dyDescent="0.25">
      <c r="A40" s="126" t="s">
        <v>2020</v>
      </c>
      <c r="B40" s="127">
        <f t="shared" si="4"/>
        <v>4</v>
      </c>
      <c r="C40" s="127">
        <f t="shared" si="0"/>
        <v>43</v>
      </c>
      <c r="D40">
        <f t="shared" si="1"/>
        <v>39</v>
      </c>
      <c r="E40" s="129" t="str">
        <f t="shared" si="2"/>
        <v>Car</v>
      </c>
      <c r="F40" s="128" t="str">
        <f t="shared" si="3"/>
        <v>Bentley Continental GT V8 Final</v>
      </c>
      <c r="G40" t="s">
        <v>363</v>
      </c>
      <c r="H40">
        <v>25</v>
      </c>
      <c r="I40" s="30" t="s">
        <v>263</v>
      </c>
      <c r="J40">
        <f>ROW()</f>
        <v>40</v>
      </c>
      <c r="K40" s="139" t="str">
        <f t="array" ref="K40">IFERROR(INDEX(names,SMALL(IF(groups=K$1,ROW(names)-MIN(ROW(names))+1),ROWS($K$2:K40))),"")</f>
        <v>Hot Wheels Rip Rod™</v>
      </c>
      <c r="L40" s="190" t="str">
        <f t="array" ref="L40">IFERROR(INDEX($K$2:$K$41,MATCH(ROWS($K$2:K40),COUNTIF($K$2:$K$41,"&lt;="&amp;$K$2:$K$41),0)),"")</f>
        <v>Tesla Model S</v>
      </c>
      <c r="M40" s="140" t="str">
        <f t="array" ref="M40">IFERROR(INDEX(names,SMALL(IF(groups=M$1,ROW(names)-MIN(ROW(names))+1),ROWS($M$2:M40))),"")</f>
        <v>Buick 2013 Riviera</v>
      </c>
      <c r="N40" s="192" t="str">
        <f t="array" ref="N40">IFERROR(INDEX($M$2:$M$45,MATCH(ROWS($M$2:M40),COUNTIF($M$2:$M$45,"&lt;="&amp;$M$2:$M$45),0)),"")</f>
        <v>Sbarro Sparta</v>
      </c>
      <c r="O40" s="142" t="str">
        <f t="array" ref="O40">IFERROR(INDEX(names,SMALL(IF(groups=O$1,ROW(names)-MIN(ROW(names))+1),ROWS($O$2:O40))),"")</f>
        <v>TVR Sagaris</v>
      </c>
      <c r="P40" s="194" t="str">
        <f t="array" ref="P40">IFERROR(INDEX($O$2:$O$55,MATCH(ROWS($O$2:O40),COUNTIF($O$2:$O$55,"&lt;="&amp;$O$2:$O$55),0)),"")</f>
        <v>Mercedes-AMG GT3</v>
      </c>
      <c r="Q40" s="145" t="str">
        <f t="array" ref="Q40">IFERROR(INDEX(names,SMALL(IF(groups=Q$1,ROW(names)-MIN(ROW(names))+1),ROWS($Q$2:Q40))),"")</f>
        <v>Chevrolet Corvette C3</v>
      </c>
      <c r="R40" s="196" t="str">
        <f t="array" ref="R40">IFERROR(INDEX($Q$2:$Q$56,MATCH(ROWS($Q$2:Q40),COUNTIF($Q$2:$Q$56,"&lt;="&amp;$Q$2:$Q$56),0)),"")</f>
        <v>Mercedes-Benz SLS AMG GT Coupé Final Edition</v>
      </c>
      <c r="S40" s="146" t="str">
        <f t="array" ref="S40">IFERROR(INDEX(names,SMALL(IF(groups=S$1,ROW(names)-MIN(ROW(names))+1),ROWS($S$2:S40))),"")</f>
        <v>Suzuki Hayabusa</v>
      </c>
      <c r="T40" s="197" t="str">
        <f t="array" ref="T40">IFERROR(INDEX($S$2:$S$55,MATCH(ROWS($S$2:S40),COUNTIF($S$2:$S$55,"&lt;="&amp;$S$2:$S$55),0)),"")</f>
        <v>Pagani Huayra BC</v>
      </c>
      <c r="U40" s="185" t="str">
        <f t="array" ref="U40">IFERROR(INDEX($G$2:$G$250,MATCH(ROWS($G$2:G40),COUNTIF($G$2:$G$250,"&lt;="&amp;$G$2:$G$250),0)),"")</f>
        <v>BMW M3 Sedan</v>
      </c>
    </row>
    <row r="41" spans="1:21" x14ac:dyDescent="0.25">
      <c r="A41" s="126" t="s">
        <v>2021</v>
      </c>
      <c r="B41" s="127">
        <f t="shared" si="4"/>
        <v>4</v>
      </c>
      <c r="C41" s="127">
        <f t="shared" si="0"/>
        <v>37</v>
      </c>
      <c r="D41">
        <f t="shared" si="1"/>
        <v>40</v>
      </c>
      <c r="E41" s="129" t="str">
        <f t="shared" si="2"/>
        <v>Car</v>
      </c>
      <c r="F41" s="128" t="str">
        <f t="shared" si="3"/>
        <v>AstonMartinZagato12 Final</v>
      </c>
      <c r="G41" t="s">
        <v>366</v>
      </c>
      <c r="H41">
        <v>26</v>
      </c>
      <c r="I41" s="30" t="s">
        <v>263</v>
      </c>
      <c r="J41">
        <f>ROW()</f>
        <v>41</v>
      </c>
      <c r="K41" s="139" t="str">
        <f t="array" ref="K41">IFERROR(INDEX(names,SMALL(IF(groups=K$1,ROW(names)-MIN(ROW(names))+1),ROWS($K$2:K41))),"")</f>
        <v>DME3 Villain Wheels</v>
      </c>
      <c r="L41" s="191" t="str">
        <f t="array" ref="L41">IFERROR(INDEX($K$2:$K$41,MATCH(ROWS($K$2:K41),COUNTIF($K$2:$K$41,"&lt;="&amp;$K$2:$K$41),0)),"")</f>
        <v>Volkswagen Beetle Turbo</v>
      </c>
      <c r="M41" s="140" t="str">
        <f t="array" ref="M41">IFERROR(INDEX(names,SMALL(IF(groups=M$1,ROW(names)-MIN(ROW(names))+1),ROWS($M$2:M41))),"")</f>
        <v>Vencer Sarthe</v>
      </c>
      <c r="N41" s="192" t="str">
        <f t="array" ref="N41">IFERROR(INDEX($M$2:$M$45,MATCH(ROWS($M$2:M41),COUNTIF($M$2:$M$45,"&lt;="&amp;$M$2:$M$45),0)),"")</f>
        <v>SRT 2013 Dodge Challenger SRT8</v>
      </c>
      <c r="O41" s="142" t="str">
        <f t="array" ref="O41">IFERROR(INDEX(names,SMALL(IF(groups=O$1,ROW(names)-MIN(ROW(names))+1),ROWS($O$2:O41))),"")</f>
        <v>2010 Bentley Continental Supersports</v>
      </c>
      <c r="P41" s="194" t="str">
        <f t="array" ref="P41">IFERROR(INDEX($O$2:$O$55,MATCH(ROWS($O$2:O41),COUNTIF($O$2:$O$55,"&lt;="&amp;$O$2:$O$55),0)),"")</f>
        <v>Mercedes-Benz Biome</v>
      </c>
      <c r="Q41" s="145" t="str">
        <f t="array" ref="Q41">IFERROR(INDEX(names,SMALL(IF(groups=Q$1,ROW(names)-MIN(ROW(names))+1),ROWS($Q$2:Q41))),"")</f>
        <v>McLaren Mercedes MP4-25</v>
      </c>
      <c r="R41" s="196" t="str">
        <f t="array" ref="R41">IFERROR(INDEX($Q$2:$Q$56,MATCH(ROWS($Q$2:Q41),COUNTIF($Q$2:$Q$56,"&lt;="&amp;$Q$2:$Q$56),0)),"")</f>
        <v>Mosler GT3</v>
      </c>
      <c r="S41" s="146" t="str">
        <f t="array" ref="S41">IFERROR(INDEX(names,SMALL(IF(groups=S$1,ROW(names)-MIN(ROW(names))+1),ROWS($S$2:S41))),"")</f>
        <v>Mercedes-Benz SLR McLaren 722 Edition</v>
      </c>
      <c r="T41" s="197" t="str">
        <f t="array" ref="T41">IFERROR(INDEX($S$2:$S$55,MATCH(ROWS($S$2:S41),COUNTIF($S$2:$S$55,"&lt;="&amp;$S$2:$S$55),0)),"")</f>
        <v>Peugeot Onyx</v>
      </c>
      <c r="U41" s="185" t="str">
        <f t="array" ref="U41">IFERROR(INDEX($G$2:$G$250,MATCH(ROWS($G$2:G41),COUNTIF($G$2:$G$250,"&lt;="&amp;$G$2:$G$250),0)),"")</f>
        <v>BMW M6</v>
      </c>
    </row>
    <row r="42" spans="1:21" x14ac:dyDescent="0.25">
      <c r="A42" s="126" t="s">
        <v>2022</v>
      </c>
      <c r="B42" s="127">
        <f t="shared" si="4"/>
        <v>4</v>
      </c>
      <c r="C42" s="127">
        <f t="shared" si="0"/>
        <v>30</v>
      </c>
      <c r="D42">
        <f t="shared" si="1"/>
        <v>41</v>
      </c>
      <c r="E42" s="129" t="str">
        <f t="shared" si="2"/>
        <v>Car</v>
      </c>
      <c r="F42" s="128" t="str">
        <f t="shared" si="3"/>
        <v>AstonMartinVantage</v>
      </c>
      <c r="G42" t="s">
        <v>367</v>
      </c>
      <c r="H42">
        <v>27</v>
      </c>
      <c r="I42" s="30" t="s">
        <v>263</v>
      </c>
      <c r="J42">
        <f>ROW()</f>
        <v>42</v>
      </c>
      <c r="M42" s="140" t="str">
        <f t="array" ref="M42">IFERROR(INDEX(names,SMALL(IF(groups=M$1,ROW(names)-MIN(ROW(names))+1),ROWS($M$2:M42))),"")</f>
        <v>Sbarro GT1</v>
      </c>
      <c r="N42" s="192" t="str">
        <f t="array" ref="N42">IFERROR(INDEX($M$2:$M$45,MATCH(ROWS($M$2:M42),COUNTIF($M$2:$M$45,"&lt;="&amp;$M$2:$M$45),0)),"")</f>
        <v>Toyota Supra RZ (Mark IV)</v>
      </c>
      <c r="O42" s="142" t="str">
        <f t="array" ref="O42">IFERROR(INDEX(names,SMALL(IF(groups=O$1,ROW(names)-MIN(ROW(names))+1),ROWS($O$2:O42))),"")</f>
        <v>McLaren MP4/8</v>
      </c>
      <c r="P42" s="194" t="str">
        <f t="array" ref="P42">IFERROR(INDEX($O$2:$O$55,MATCH(ROWS($O$2:O42),COUNTIF($O$2:$O$55,"&lt;="&amp;$O$2:$O$55),0)),"")</f>
        <v>Mercedes-Benz CLK GTR AMG</v>
      </c>
      <c r="Q42" s="145" t="str">
        <f t="array" ref="Q42">IFERROR(INDEX(names,SMALL(IF(groups=Q$1,ROW(names)-MIN(ROW(names))+1),ROWS($Q$2:Q42))),"")</f>
        <v>Mercedes-Benz SLK 55 AMG Special Edition</v>
      </c>
      <c r="R42" s="196" t="str">
        <f t="array" ref="R42">IFERROR(INDEX($Q$2:$Q$56,MATCH(ROWS($Q$2:Q42),COUNTIF($Q$2:$Q$56,"&lt;="&amp;$Q$2:$Q$56),0)),"")</f>
        <v>Nissan GT-R NISMO</v>
      </c>
      <c r="S42" s="146" t="str">
        <f t="array" ref="S42">IFERROR(INDEX(names,SMALL(IF(groups=S$1,ROW(names)-MIN(ROW(names))+1),ROWS($S$2:S42))),"")</f>
        <v>Aprilia Tuono V4 1100 RR my2017</v>
      </c>
      <c r="T42" s="197" t="str">
        <f t="array" ref="T42">IFERROR(INDEX($S$2:$S$55,MATCH(ROWS($S$2:S42),COUNTIF($S$2:$S$55,"&lt;="&amp;$S$2:$S$55),0)),"")</f>
        <v>Porsche 918 Spyder with Weissach Package</v>
      </c>
      <c r="U42" s="185" t="str">
        <f t="array" ref="U42">IFERROR(INDEX($G$2:$G$250,MATCH(ROWS($G$2:G42),COUNTIF($G$2:$G$250,"&lt;="&amp;$G$2:$G$250),0)),"")</f>
        <v>BMW S 1000 RR</v>
      </c>
    </row>
    <row r="43" spans="1:21" x14ac:dyDescent="0.25">
      <c r="A43" s="126" t="s">
        <v>2023</v>
      </c>
      <c r="B43" s="127">
        <f t="shared" si="4"/>
        <v>4</v>
      </c>
      <c r="C43" s="127">
        <f t="shared" si="0"/>
        <v>18</v>
      </c>
      <c r="D43">
        <f t="shared" si="1"/>
        <v>42</v>
      </c>
      <c r="E43" s="129" t="str">
        <f t="shared" si="2"/>
        <v>Car</v>
      </c>
      <c r="F43" s="128" t="str">
        <f t="shared" si="3"/>
        <v>BMW M6</v>
      </c>
      <c r="G43" t="s">
        <v>368</v>
      </c>
      <c r="H43">
        <v>51</v>
      </c>
      <c r="I43" s="30" t="s">
        <v>263</v>
      </c>
      <c r="J43">
        <f>ROW()</f>
        <v>43</v>
      </c>
      <c r="M43" s="140" t="str">
        <f t="array" ref="M43">IFERROR(INDEX(names,SMALL(IF(groups=M$1,ROW(names)-MIN(ROW(names))+1),ROWS($M$2:M43))),"")</f>
        <v>MV Agusta F4 1000 R</v>
      </c>
      <c r="N43" s="192" t="str">
        <f t="array" ref="N43">IFERROR(INDEX($M$2:$M$45,MATCH(ROWS($M$2:M43),COUNTIF($M$2:$M$45,"&lt;="&amp;$M$2:$M$45),0)),"")</f>
        <v>Vencer Sarthe</v>
      </c>
      <c r="O43" s="142" t="str">
        <f t="array" ref="O43">IFERROR(INDEX(names,SMALL(IF(groups=O$1,ROW(names)-MIN(ROW(names))+1),ROWS($O$2:O43))),"")</f>
        <v>Ferrari GTC4Lusso</v>
      </c>
      <c r="P43" s="194" t="str">
        <f t="array" ref="P43">IFERROR(INDEX($O$2:$O$55,MATCH(ROWS($O$2:O43),COUNTIF($O$2:$O$55,"&lt;="&amp;$O$2:$O$55),0)),"")</f>
        <v>Mercedes-Benz SLS AMG Coupé Black Series</v>
      </c>
      <c r="Q43" s="145" t="str">
        <f t="array" ref="Q43">IFERROR(INDEX(names,SMALL(IF(groups=Q$1,ROW(names)-MIN(ROW(names))+1),ROWS($Q$2:Q43))),"")</f>
        <v>SIN R1</v>
      </c>
      <c r="R43" s="196" t="str">
        <f t="array" ref="R43">IFERROR(INDEX($Q$2:$Q$56,MATCH(ROWS($Q$2:Q43),COUNTIF($Q$2:$Q$56,"&lt;="&amp;$Q$2:$Q$56),0)),"")</f>
        <v>Pagani Zonda R</v>
      </c>
      <c r="S43" s="146" t="str">
        <f t="array" ref="S43">IFERROR(INDEX(names,SMALL(IF(groups=S$1,ROW(names)-MIN(ROW(names))+1),ROWS($S$2:S43))),"")</f>
        <v>Arrinera Hussarya GT</v>
      </c>
      <c r="T43" s="197" t="str">
        <f t="array" ref="T43">IFERROR(INDEX($S$2:$S$55,MATCH(ROWS($S$2:S43),COUNTIF($S$2:$S$55,"&lt;="&amp;$S$2:$S$55),0)),"")</f>
        <v>Porsche Carrera GT</v>
      </c>
      <c r="U43" s="185" t="str">
        <f t="array" ref="U43">IFERROR(INDEX($G$2:$G$250,MATCH(ROWS($G$2:G43),COUNTIF($G$2:$G$250,"&lt;="&amp;$G$2:$G$250),0)),"")</f>
        <v>Bugatti 16.4 Grand Sport Vitesse</v>
      </c>
    </row>
    <row r="44" spans="1:21" x14ac:dyDescent="0.25">
      <c r="A44" s="126" t="s">
        <v>2024</v>
      </c>
      <c r="B44" s="127">
        <f t="shared" si="4"/>
        <v>4</v>
      </c>
      <c r="C44" s="127">
        <f t="shared" si="0"/>
        <v>24</v>
      </c>
      <c r="D44">
        <f t="shared" si="1"/>
        <v>43</v>
      </c>
      <c r="E44" s="129" t="str">
        <f t="shared" si="2"/>
        <v>Car</v>
      </c>
      <c r="F44" s="128" t="str">
        <f t="shared" si="3"/>
        <v>Ferrari599XX</v>
      </c>
      <c r="G44" t="s">
        <v>387</v>
      </c>
      <c r="H44">
        <v>48</v>
      </c>
      <c r="I44" s="30" t="s">
        <v>263</v>
      </c>
      <c r="J44">
        <f>ROW()</f>
        <v>44</v>
      </c>
      <c r="M44" s="140" t="str">
        <f t="array" ref="M44">IFERROR(INDEX(names,SMALL(IF(groups=M$1,ROW(names)-MIN(ROW(names))+1),ROWS($M$2:M44))),"")</f>
        <v>Maserati Alfieri</v>
      </c>
      <c r="N44" s="192" t="str">
        <f t="array" ref="N44">IFERROR(INDEX($M$2:$M$45,MATCH(ROWS($M$2:M44),COUNTIF($M$2:$M$45,"&lt;="&amp;$M$2:$M$45),0)),"")</f>
        <v>Volkswagen Golf Design Vision GTI</v>
      </c>
      <c r="O44" s="142" t="str">
        <f t="array" ref="O44">IFERROR(INDEX(names,SMALL(IF(groups=O$1,ROW(names)-MIN(ROW(names))+1),ROWS($O$2:O44))),"")</f>
        <v>Lotus Evora Sport 410</v>
      </c>
      <c r="P44" s="194" t="str">
        <f t="array" ref="P44">IFERROR(INDEX($O$2:$O$55,MATCH(ROWS($O$2:O44),COUNTIF($O$2:$O$55,"&lt;="&amp;$O$2:$O$55),0)),"")</f>
        <v>Nissan GT-R (R35)</v>
      </c>
      <c r="Q44" s="145" t="str">
        <f t="array" ref="Q44">IFERROR(INDEX(names,SMALL(IF(groups=Q$1,ROW(names)-MIN(ROW(names))+1),ROWS($Q$2:Q44))),"")</f>
        <v>Chevrolet Corvette Grand Sport</v>
      </c>
      <c r="R44" s="196" t="str">
        <f t="array" ref="R44">IFERROR(INDEX($Q$2:$Q$56,MATCH(ROWS($Q$2:Q44),COUNTIF($Q$2:$Q$56,"&lt;="&amp;$Q$2:$Q$56),0)),"")</f>
        <v>Porsche 911 GT3 RS</v>
      </c>
      <c r="S44" s="146" t="str">
        <f t="array" ref="S44">IFERROR(INDEX(names,SMALL(IF(groups=S$1,ROW(names)-MIN(ROW(names))+1),ROWS($S$2:S44))),"")</f>
        <v>Pagani Huayra BC</v>
      </c>
      <c r="T44" s="197" t="str">
        <f t="array" ref="T44">IFERROR(INDEX($S$2:$S$55,MATCH(ROWS($S$2:S44),COUNTIF($S$2:$S$55,"&lt;="&amp;$S$2:$S$55),0)),"")</f>
        <v>Renault Sport R.S. 01</v>
      </c>
      <c r="U44" s="185" t="str">
        <f t="array" ref="U44">IFERROR(INDEX($G$2:$G$250,MATCH(ROWS($G$2:G44),COUNTIF($G$2:$G$250,"&lt;="&amp;$G$2:$G$250),0)),"")</f>
        <v>Buick 2013 Riviera</v>
      </c>
    </row>
    <row r="45" spans="1:21" x14ac:dyDescent="0.25">
      <c r="A45" s="126" t="s">
        <v>2025</v>
      </c>
      <c r="B45" s="127">
        <f t="shared" si="4"/>
        <v>4</v>
      </c>
      <c r="C45" s="127">
        <f t="shared" si="0"/>
        <v>22</v>
      </c>
      <c r="D45">
        <f t="shared" si="1"/>
        <v>44</v>
      </c>
      <c r="E45" s="129" t="str">
        <f t="shared" si="2"/>
        <v>Car</v>
      </c>
      <c r="F45" s="128" t="str">
        <f t="shared" si="3"/>
        <v>Nissan GTR</v>
      </c>
      <c r="G45" t="s">
        <v>382</v>
      </c>
      <c r="H45">
        <v>124</v>
      </c>
      <c r="I45" s="30" t="s">
        <v>263</v>
      </c>
      <c r="J45">
        <f>ROW()</f>
        <v>45</v>
      </c>
      <c r="M45" s="140" t="str">
        <f t="array" ref="M45">IFERROR(INDEX(names,SMALL(IF(groups=M$1,ROW(names)-MIN(ROW(names))+1),ROWS($M$2:M45))),"")</f>
        <v>Nissan 370Z Special Edition</v>
      </c>
      <c r="N45" s="193" t="str">
        <f t="array" ref="N45">IFERROR(INDEX($M$2:$M$45,MATCH(ROWS($M$2:M45),COUNTIF($M$2:$M$45,"&lt;="&amp;$M$2:$M$45),0)),"")</f>
        <v>Yamaha YZF-R6</v>
      </c>
      <c r="O45" s="142" t="str">
        <f t="array" ref="O45">IFERROR(INDEX(names,SMALL(IF(groups=O$1,ROW(names)-MIN(ROW(names))+1),ROWS($O$2:O45))),"")</f>
        <v>Porsche Cayman GT4</v>
      </c>
      <c r="P45" s="194" t="str">
        <f t="array" ref="P45">IFERROR(INDEX($O$2:$O$55,MATCH(ROWS($O$2:O45),COUNTIF($O$2:$O$55,"&lt;="&amp;$O$2:$O$55),0)),"")</f>
        <v>Nissan Skyline GT-R (R34)</v>
      </c>
      <c r="Q45" s="145" t="str">
        <f t="array" ref="Q45">IFERROR(INDEX(names,SMALL(IF(groups=Q$1,ROW(names)-MIN(ROW(names))+1),ROWS($Q$2:Q45))),"")</f>
        <v>Porsche 911 GT3 RS</v>
      </c>
      <c r="R45" s="196" t="str">
        <f t="array" ref="R45">IFERROR(INDEX($Q$2:$Q$56,MATCH(ROWS($Q$2:Q45),COUNTIF($Q$2:$Q$56,"&lt;="&amp;$Q$2:$Q$56),0)),"")</f>
        <v>Porsche Panamera Sport Turismo</v>
      </c>
      <c r="S45" s="146" t="str">
        <f t="array" ref="S45">IFERROR(INDEX(names,SMALL(IF(groups=S$1,ROW(names)-MIN(ROW(names))+1),ROWS($S$2:S45))),"")</f>
        <v>Vanda Electrics Dendrobium</v>
      </c>
      <c r="T45" s="197" t="str">
        <f t="array" ref="T45">IFERROR(INDEX($S$2:$S$55,MATCH(ROWS($S$2:S45),COUNTIF($S$2:$S$55,"&lt;="&amp;$S$2:$S$55),0)),"")</f>
        <v>RUF CTR 3</v>
      </c>
      <c r="U45" s="185" t="str">
        <f t="array" ref="U45">IFERROR(INDEX($G$2:$G$250,MATCH(ROWS($G$2:G45),COUNTIF($G$2:$G$250,"&lt;="&amp;$G$2:$G$250),0)),"")</f>
        <v>Buick Avista Concept</v>
      </c>
    </row>
    <row r="46" spans="1:21" x14ac:dyDescent="0.25">
      <c r="A46" s="126" t="s">
        <v>2026</v>
      </c>
      <c r="B46" s="127">
        <f t="shared" si="4"/>
        <v>4</v>
      </c>
      <c r="C46" s="127">
        <f t="shared" si="0"/>
        <v>34</v>
      </c>
      <c r="D46">
        <f t="shared" si="1"/>
        <v>45</v>
      </c>
      <c r="E46" s="129" t="str">
        <f t="shared" si="2"/>
        <v>Car</v>
      </c>
      <c r="F46" s="128" t="str">
        <f t="shared" si="3"/>
        <v>Ferrari458Italia Final</v>
      </c>
      <c r="G46" t="s">
        <v>373</v>
      </c>
      <c r="H46">
        <v>29</v>
      </c>
      <c r="I46" s="30" t="s">
        <v>263</v>
      </c>
      <c r="J46">
        <f>ROW()</f>
        <v>46</v>
      </c>
      <c r="O46" s="142" t="str">
        <f t="array" ref="O46">IFERROR(INDEX(names,SMALL(IF(groups=O$1,ROW(names)-MIN(ROW(names))+1),ROWS($O$2:O46))),"")</f>
        <v>Ducati Monster 1200</v>
      </c>
      <c r="P46" s="194" t="str">
        <f t="array" ref="P46">IFERROR(INDEX($O$2:$O$55,MATCH(ROWS($O$2:O46),COUNTIF($O$2:$O$55,"&lt;="&amp;$O$2:$O$55),0)),"")</f>
        <v>ONUK Sazan LM</v>
      </c>
      <c r="Q46" s="145" t="str">
        <f t="array" ref="Q46">IFERROR(INDEX(names,SMALL(IF(groups=Q$1,ROW(names)-MIN(ROW(names))+1),ROWS($Q$2:Q46))),"")</f>
        <v>Ducati SuperSport S</v>
      </c>
      <c r="R46" s="196" t="str">
        <f t="array" ref="R46">IFERROR(INDEX($Q$2:$Q$56,MATCH(ROWS($Q$2:Q46),COUNTIF($Q$2:$Q$56,"&lt;="&amp;$Q$2:$Q$56),0)),"")</f>
        <v>Rezvani Beast Alpha</v>
      </c>
      <c r="S46" s="146" t="str">
        <f t="array" ref="S46">IFERROR(INDEX(names,SMALL(IF(groups=S$1,ROW(names)-MIN(ROW(names))+1),ROWS($S$2:S46))),"")</f>
        <v>Kawasaki Ninja H2R</v>
      </c>
      <c r="T46" s="197" t="str">
        <f t="array" ref="T46">IFERROR(INDEX($S$2:$S$55,MATCH(ROWS($S$2:S46),COUNTIF($S$2:$S$55,"&lt;="&amp;$S$2:$S$55),0)),"")</f>
        <v>SSC Tuatara</v>
      </c>
      <c r="U46" s="185" t="str">
        <f t="array" ref="U46">IFERROR(INDEX($G$2:$G$250,MATCH(ROWS($G$2:G46),COUNTIF($G$2:$G$250,"&lt;="&amp;$G$2:$G$250),0)),"")</f>
        <v>BXR Bailey Blade GT1</v>
      </c>
    </row>
    <row r="47" spans="1:21" x14ac:dyDescent="0.25">
      <c r="A47" s="126" t="s">
        <v>2027</v>
      </c>
      <c r="B47" s="127">
        <f t="shared" si="4"/>
        <v>4</v>
      </c>
      <c r="C47" s="127">
        <f t="shared" si="0"/>
        <v>27</v>
      </c>
      <c r="D47">
        <f t="shared" si="1"/>
        <v>46</v>
      </c>
      <c r="E47" s="129" t="str">
        <f t="shared" si="2"/>
        <v>Car</v>
      </c>
      <c r="F47" s="128" t="str">
        <f t="shared" si="3"/>
        <v>FordShelbyGT500</v>
      </c>
      <c r="G47" t="s">
        <v>380</v>
      </c>
      <c r="H47">
        <v>30</v>
      </c>
      <c r="I47" s="30" t="s">
        <v>263</v>
      </c>
      <c r="J47">
        <f>ROW()</f>
        <v>47</v>
      </c>
      <c r="O47" s="142" t="str">
        <f t="array" ref="O47">IFERROR(INDEX(names,SMALL(IF(groups=O$1,ROW(names)-MIN(ROW(names))+1),ROWS($O$2:O47))),"")</f>
        <v>Yamaha FZ-10</v>
      </c>
      <c r="P47" s="194" t="str">
        <f t="array" ref="P47">IFERROR(INDEX($O$2:$O$55,MATCH(ROWS($O$2:O47),COUNTIF($O$2:$O$55,"&lt;="&amp;$O$2:$O$55),0)),"")</f>
        <v>Peugeot SR1</v>
      </c>
      <c r="Q47" s="145" t="str">
        <f t="array" ref="Q47">IFERROR(INDEX(names,SMALL(IF(groups=Q$1,ROW(names)-MIN(ROW(names))+1),ROWS($Q$2:Q47))),"")</f>
        <v>McLaren 650S GT3</v>
      </c>
      <c r="R47" s="196" t="str">
        <f t="array" ref="R47">IFERROR(INDEX($Q$2:$Q$56,MATCH(ROWS($Q$2:Q47),COUNTIF($Q$2:$Q$56,"&lt;="&amp;$Q$2:$Q$56),0)),"")</f>
        <v>Rimac Concept S</v>
      </c>
      <c r="S47" s="146" t="str">
        <f t="array" ref="S47">IFERROR(INDEX(names,SMALL(IF(groups=S$1,ROW(names)-MIN(ROW(names))+1),ROWS($S$2:S47))),"")</f>
        <v>Apollo Intensa Emozione</v>
      </c>
      <c r="T47" s="197" t="str">
        <f t="array" ref="T47">IFERROR(INDEX($S$2:$S$55,MATCH(ROWS($S$2:S47),COUNTIF($S$2:$S$55,"&lt;="&amp;$S$2:$S$55),0)),"")</f>
        <v>SSC Ultimate Aero XT</v>
      </c>
      <c r="U47" s="185" t="str">
        <f t="array" ref="U47">IFERROR(INDEX($G$2:$G$250,MATCH(ROWS($G$2:G47),COUNTIF($G$2:$G$250,"&lt;="&amp;$G$2:$G$250),0)),"")</f>
        <v>Cadillac 16 Concept</v>
      </c>
    </row>
    <row r="48" spans="1:21" x14ac:dyDescent="0.25">
      <c r="A48" s="126" t="s">
        <v>2028</v>
      </c>
      <c r="B48" s="127">
        <f t="shared" si="4"/>
        <v>4</v>
      </c>
      <c r="C48" s="127">
        <f t="shared" si="0"/>
        <v>22</v>
      </c>
      <c r="D48">
        <f t="shared" si="1"/>
        <v>47</v>
      </c>
      <c r="E48" s="129" t="str">
        <f t="shared" si="2"/>
        <v>Car</v>
      </c>
      <c r="F48" s="128" t="str">
        <f t="shared" si="3"/>
        <v>FerrariF40</v>
      </c>
      <c r="G48" t="s">
        <v>376</v>
      </c>
      <c r="H48">
        <v>90</v>
      </c>
      <c r="I48" s="30" t="s">
        <v>263</v>
      </c>
      <c r="J48">
        <f>ROW()</f>
        <v>48</v>
      </c>
      <c r="O48" s="142" t="str">
        <f t="array" ref="O48">IFERROR(INDEX(names,SMALL(IF(groups=O$1,ROW(names)-MIN(ROW(names))+1),ROWS($O$2:O48))),"")</f>
        <v>BMW M2 Special Edition</v>
      </c>
      <c r="P48" s="194" t="str">
        <f t="array" ref="P48">IFERROR(INDEX($O$2:$O$55,MATCH(ROWS($O$2:O48),COUNTIF($O$2:$O$55,"&lt;="&amp;$O$2:$O$55),0)),"")</f>
        <v>Porsche Cayman GT4</v>
      </c>
      <c r="Q48" s="145" t="str">
        <f t="array" ref="Q48">IFERROR(INDEX(names,SMALL(IF(groups=Q$1,ROW(names)-MIN(ROW(names))+1),ROWS($Q$2:Q48))),"")</f>
        <v>BMW S 1000 RR</v>
      </c>
      <c r="R48" s="196" t="str">
        <f t="array" ref="R48">IFERROR(INDEX($Q$2:$Q$56,MATCH(ROWS($Q$2:Q48),COUNTIF($Q$2:$Q$56,"&lt;="&amp;$Q$2:$Q$56),0)),"")</f>
        <v>RUF RT 12 S</v>
      </c>
      <c r="S48" s="146" t="str">
        <f t="array" ref="S48">IFERROR(INDEX(names,SMALL(IF(groups=S$1,ROW(names)-MIN(ROW(names))+1),ROWS($S$2:S48))),"")</f>
        <v>Zenvo TS1 GT 10th Anniversary Edition</v>
      </c>
      <c r="T48" s="197" t="str">
        <f t="array" ref="T48">IFERROR(INDEX($S$2:$S$55,MATCH(ROWS($S$2:S48),COUNTIF($S$2:$S$55,"&lt;="&amp;$S$2:$S$55),0)),"")</f>
        <v>Suzuki Hayabusa</v>
      </c>
      <c r="U48" s="185" t="str">
        <f t="array" ref="U48">IFERROR(INDEX($G$2:$G$250,MATCH(ROWS($G$2:G48),COUNTIF($G$2:$G$250,"&lt;="&amp;$G$2:$G$250),0)),"")</f>
        <v>Cadillac ATS</v>
      </c>
    </row>
    <row r="49" spans="1:21" x14ac:dyDescent="0.25">
      <c r="A49" s="126" t="s">
        <v>2029</v>
      </c>
      <c r="B49" s="127">
        <f t="shared" si="4"/>
        <v>4</v>
      </c>
      <c r="C49" s="127">
        <f t="shared" si="0"/>
        <v>32</v>
      </c>
      <c r="D49">
        <f t="shared" si="1"/>
        <v>48</v>
      </c>
      <c r="E49" s="129" t="str">
        <f t="shared" si="2"/>
        <v>Car</v>
      </c>
      <c r="F49" s="128" t="str">
        <f t="shared" si="3"/>
        <v>Lamborghini Gallardo</v>
      </c>
      <c r="G49" t="s">
        <v>375</v>
      </c>
      <c r="H49">
        <v>49</v>
      </c>
      <c r="I49" s="30" t="s">
        <v>263</v>
      </c>
      <c r="J49">
        <f>ROW()</f>
        <v>49</v>
      </c>
      <c r="O49" s="142" t="str">
        <f t="array" ref="O49">IFERROR(INDEX(names,SMALL(IF(groups=O$1,ROW(names)-MIN(ROW(names))+1),ROWS($O$2:O49))),"")</f>
        <v>Apollo N</v>
      </c>
      <c r="P49" s="194" t="str">
        <f t="array" ref="P49">IFERROR(INDEX($O$2:$O$55,MATCH(ROWS($O$2:O49),COUNTIF($O$2:$O$55,"&lt;="&amp;$O$2:$O$55),0)),"")</f>
        <v>Rimac Concept One</v>
      </c>
      <c r="Q49" s="145" t="str">
        <f t="array" ref="Q49">IFERROR(INDEX(names,SMALL(IF(groups=Q$1,ROW(names)-MIN(ROW(names))+1),ROWS($Q$2:Q49))),"")</f>
        <v>Audi R8 e-tron Special Edition</v>
      </c>
      <c r="R49" s="196" t="str">
        <f t="array" ref="R49">IFERROR(INDEX($Q$2:$Q$56,MATCH(ROWS($Q$2:Q49),COUNTIF($Q$2:$Q$56,"&lt;="&amp;$Q$2:$Q$56),0)),"")</f>
        <v>Savage Rivale GTR</v>
      </c>
      <c r="S49" s="146" t="str">
        <f t="array" ref="S49">IFERROR(INDEX(names,SMALL(IF(groups=S$1,ROW(names)-MIN(ROW(names))+1),ROWS($S$2:S49))),"")</f>
        <v>2018 McLaren X2</v>
      </c>
      <c r="T49" s="197" t="str">
        <f t="array" ref="T49">IFERROR(INDEX($S$2:$S$55,MATCH(ROWS($S$2:S49),COUNTIF($S$2:$S$55,"&lt;="&amp;$S$2:$S$55),0)),"")</f>
        <v>Trion Nemesis</v>
      </c>
      <c r="U49" s="185" t="str">
        <f t="array" ref="U49">IFERROR(INDEX($G$2:$G$250,MATCH(ROWS($G$2:G49),COUNTIF($G$2:$G$250,"&lt;="&amp;$G$2:$G$250),0)),"")</f>
        <v>Cadillac ATS-V Coupe</v>
      </c>
    </row>
    <row r="50" spans="1:21" x14ac:dyDescent="0.25">
      <c r="A50" s="126" t="s">
        <v>2030</v>
      </c>
      <c r="B50" s="127">
        <f t="shared" si="4"/>
        <v>4</v>
      </c>
      <c r="C50" s="127">
        <f t="shared" si="0"/>
        <v>32</v>
      </c>
      <c r="D50">
        <f t="shared" si="1"/>
        <v>49</v>
      </c>
      <c r="E50" s="129" t="str">
        <f t="shared" si="2"/>
        <v>Car</v>
      </c>
      <c r="F50" s="128" t="str">
        <f t="shared" si="3"/>
        <v>Mercedes CLK GTR AMG</v>
      </c>
      <c r="G50" t="s">
        <v>386</v>
      </c>
      <c r="H50">
        <v>69</v>
      </c>
      <c r="I50" s="30" t="s">
        <v>263</v>
      </c>
      <c r="J50">
        <f>ROW()</f>
        <v>50</v>
      </c>
      <c r="O50" s="142" t="str">
        <f t="array" ref="O50">IFERROR(INDEX(names,SMALL(IF(groups=O$1,ROW(names)-MIN(ROW(names))+1),ROWS($O$2:O50))),"")</f>
        <v>Ducati XDiavel S</v>
      </c>
      <c r="P50" s="194" t="str">
        <f t="array" ref="P50">IFERROR(INDEX($O$2:$O$55,MATCH(ROWS($O$2:O50),COUNTIF($O$2:$O$55,"&lt;="&amp;$O$2:$O$55),0)),"")</f>
        <v>Rinspeed zaZen</v>
      </c>
      <c r="Q50" s="145" t="str">
        <f t="array" ref="Q50">IFERROR(INDEX(names,SMALL(IF(groups=Q$1,ROW(names)-MIN(ROW(names))+1),ROWS($Q$2:Q50))),"")</f>
        <v>Zenvo ST1</v>
      </c>
      <c r="R50" s="196" t="str">
        <f t="array" ref="R50">IFERROR(INDEX($Q$2:$Q$56,MATCH(ROWS($Q$2:Q50),COUNTIF($Q$2:$Q$56,"&lt;="&amp;$Q$2:$Q$56),0)),"")</f>
        <v>Savage Rivale Roadyacht GTS</v>
      </c>
      <c r="S50" s="146" t="str">
        <f t="array" ref="S50">IFERROR(INDEX(names,SMALL(IF(groups=S$1,ROW(names)-MIN(ROW(names))+1),ROWS($S$2:S50))),"")</f>
        <v>Porsche Carrera GT</v>
      </c>
      <c r="T50" s="197" t="str">
        <f t="array" ref="T50">IFERROR(INDEX($S$2:$S$55,MATCH(ROWS($S$2:S50),COUNTIF($S$2:$S$55,"&lt;="&amp;$S$2:$S$55),0)),"")</f>
        <v>Vanda Electrics Dendrobium</v>
      </c>
      <c r="U50" s="185" t="str">
        <f t="array" ref="U50">IFERROR(INDEX($G$2:$G$250,MATCH(ROWS($G$2:G50),COUNTIF($G$2:$G$250,"&lt;="&amp;$G$2:$G$250),0)),"")</f>
        <v>Cadillac CTS-V Coupe Race Car</v>
      </c>
    </row>
    <row r="51" spans="1:21" x14ac:dyDescent="0.25">
      <c r="A51" s="126" t="s">
        <v>2031</v>
      </c>
      <c r="B51" s="127">
        <f t="shared" si="4"/>
        <v>4</v>
      </c>
      <c r="C51" s="127">
        <f t="shared" si="0"/>
        <v>25</v>
      </c>
      <c r="D51">
        <f t="shared" si="1"/>
        <v>50</v>
      </c>
      <c r="E51" s="129" t="str">
        <f t="shared" si="2"/>
        <v>Car</v>
      </c>
      <c r="F51" s="128" t="str">
        <f t="shared" si="3"/>
        <v>Maserati MC12</v>
      </c>
      <c r="G51" t="s">
        <v>385</v>
      </c>
      <c r="H51">
        <v>79</v>
      </c>
      <c r="I51" s="30" t="s">
        <v>263</v>
      </c>
      <c r="J51">
        <f>ROW()</f>
        <v>51</v>
      </c>
      <c r="O51" s="142" t="str">
        <f t="array" ref="O51">IFERROR(INDEX(names,SMALL(IF(groups=O$1,ROW(names)-MIN(ROW(names))+1),ROWS($O$2:O51))),"")</f>
        <v>Mazda RX8 Special Edition</v>
      </c>
      <c r="P51" s="194" t="str">
        <f t="array" ref="P51">IFERROR(INDEX($O$2:$O$55,MATCH(ROWS($O$2:O51),COUNTIF($O$2:$O$55,"&lt;="&amp;$O$2:$O$55),0)),"")</f>
        <v>SCG 003S</v>
      </c>
      <c r="Q51" s="145" t="str">
        <f t="array" ref="Q51">IFERROR(INDEX(names,SMALL(IF(groups=Q$1,ROW(names)-MIN(ROW(names))+1),ROWS($Q$2:Q51))),"")</f>
        <v>Rezvani Beast Alpha</v>
      </c>
      <c r="R51" s="196" t="str">
        <f t="array" ref="R51">IFERROR(INDEX($Q$2:$Q$56,MATCH(ROWS($Q$2:Q51),COUNTIF($Q$2:$Q$56,"&lt;="&amp;$Q$2:$Q$56),0)),"")</f>
        <v>Sbarro Alcador</v>
      </c>
      <c r="S51" s="146" t="str">
        <f t="array" ref="S51">IFERROR(INDEX(names,SMALL(IF(groups=S$1,ROW(names)-MIN(ROW(names))+1),ROWS($S$2:S51))),"")</f>
        <v>Ferrari 488 Pista</v>
      </c>
      <c r="T51" s="197" t="str">
        <f t="array" ref="T51">IFERROR(INDEX($S$2:$S$55,MATCH(ROWS($S$2:S51),COUNTIF($S$2:$S$55,"&lt;="&amp;$S$2:$S$55),0)),"")</f>
        <v>W Motors Fenyr Supersport</v>
      </c>
      <c r="U51" s="185" t="str">
        <f t="array" ref="U51">IFERROR(INDEX($G$2:$G$250,MATCH(ROWS($G$2:G51),COUNTIF($G$2:$G$250,"&lt;="&amp;$G$2:$G$250),0)),"")</f>
        <v>Cadillac XTS</v>
      </c>
    </row>
    <row r="52" spans="1:21" x14ac:dyDescent="0.25">
      <c r="A52" s="126" t="s">
        <v>2032</v>
      </c>
      <c r="B52" s="127">
        <f t="shared" si="4"/>
        <v>4</v>
      </c>
      <c r="C52" s="127">
        <f t="shared" si="0"/>
        <v>27</v>
      </c>
      <c r="D52">
        <f t="shared" si="1"/>
        <v>51</v>
      </c>
      <c r="E52" s="129" t="str">
        <f t="shared" si="2"/>
        <v>Car</v>
      </c>
      <c r="F52" s="128" t="str">
        <f t="shared" si="3"/>
        <v>RimacConceptOne</v>
      </c>
      <c r="G52" t="s">
        <v>388</v>
      </c>
      <c r="H52">
        <v>77</v>
      </c>
      <c r="I52" s="30" t="s">
        <v>263</v>
      </c>
      <c r="J52">
        <f>ROW()</f>
        <v>52</v>
      </c>
      <c r="O52" s="142" t="str">
        <f t="array" ref="O52">IFERROR(INDEX(names,SMALL(IF(groups=O$1,ROW(names)-MIN(ROW(names))+1),ROWS($O$2:O52))),"")</f>
        <v>SCG 003S</v>
      </c>
      <c r="P52" s="194" t="str">
        <f t="array" ref="P52">IFERROR(INDEX($O$2:$O$55,MATCH(ROWS($O$2:O52),COUNTIF($O$2:$O$55,"&lt;="&amp;$O$2:$O$55),0)),"")</f>
        <v>Shelby Cobra 427</v>
      </c>
      <c r="Q52" s="145" t="str">
        <f t="array" ref="Q52">IFERROR(INDEX(names,SMALL(IF(groups=Q$1,ROW(names)-MIN(ROW(names))+1),ROWS($Q$2:Q52))),"")</f>
        <v>Rimac Concept S</v>
      </c>
      <c r="R52" s="196" t="str">
        <f t="array" ref="R52">IFERROR(INDEX($Q$2:$Q$56,MATCH(ROWS($Q$2:Q52),COUNTIF($Q$2:$Q$56,"&lt;="&amp;$Q$2:$Q$56),0)),"")</f>
        <v>SIN R1</v>
      </c>
      <c r="S52" s="146" t="str">
        <f t="array" ref="S52">IFERROR(INDEX(names,SMALL(IF(groups=S$1,ROW(names)-MIN(ROW(names))+1),ROWS($S$2:S52))),"")</f>
        <v>Lamborghini Centenario</v>
      </c>
      <c r="T52" s="197" t="str">
        <f t="array" ref="T52">IFERROR(INDEX($S$2:$S$55,MATCH(ROWS($S$2:S52),COUNTIF($S$2:$S$55,"&lt;="&amp;$S$2:$S$55),0)),"")</f>
        <v>W Motors Lykan HyperSport</v>
      </c>
      <c r="U52" s="185" t="str">
        <f t="array" ref="U52">IFERROR(INDEX($G$2:$G$250,MATCH(ROWS($G$2:G52),COUNTIF($G$2:$G$250,"&lt;="&amp;$G$2:$G$250),0)),"")</f>
        <v>Camaro Z/28</v>
      </c>
    </row>
    <row r="53" spans="1:21" x14ac:dyDescent="0.25">
      <c r="A53" s="126" t="s">
        <v>2033</v>
      </c>
      <c r="B53" s="127">
        <f t="shared" si="4"/>
        <v>4</v>
      </c>
      <c r="C53" s="127">
        <f t="shared" si="0"/>
        <v>34</v>
      </c>
      <c r="D53">
        <f t="shared" si="1"/>
        <v>52</v>
      </c>
      <c r="E53" s="129" t="str">
        <f t="shared" si="2"/>
        <v>Car</v>
      </c>
      <c r="F53" s="128" t="str">
        <f t="shared" si="3"/>
        <v>SpadaconceptCodatronca</v>
      </c>
      <c r="G53" t="s">
        <v>377</v>
      </c>
      <c r="H53">
        <v>85</v>
      </c>
      <c r="I53" s="30" t="s">
        <v>263</v>
      </c>
      <c r="J53">
        <f>ROW()</f>
        <v>53</v>
      </c>
      <c r="O53" s="142" t="str">
        <f t="array" ref="O53">IFERROR(INDEX(names,SMALL(IF(groups=O$1,ROW(names)-MIN(ROW(names))+1),ROWS($O$2:O53))),"")</f>
        <v>Mercedes-Benz SLS AMG Coupé Black Series</v>
      </c>
      <c r="P53" s="194" t="str">
        <f t="array" ref="P53">IFERROR(INDEX($O$2:$O$55,MATCH(ROWS($O$2:O53),COUNTIF($O$2:$O$55,"&lt;="&amp;$O$2:$O$55),0)),"")</f>
        <v>Spada Codatronca TSS</v>
      </c>
      <c r="Q53" s="145" t="str">
        <f t="array" ref="Q53">IFERROR(INDEX(names,SMALL(IF(groups=Q$1,ROW(names)-MIN(ROW(names))+1),ROWS($Q$2:Q53))),"")</f>
        <v>McLaren 720S</v>
      </c>
      <c r="R53" s="196" t="str">
        <f t="array" ref="R53">IFERROR(INDEX($Q$2:$Q$56,MATCH(ROWS($Q$2:Q53),COUNTIF($Q$2:$Q$56,"&lt;="&amp;$Q$2:$Q$56),0)),"")</f>
        <v>Tramontana XTR</v>
      </c>
      <c r="S53" s="146" t="str">
        <f t="array" ref="S53">IFERROR(INDEX(names,SMALL(IF(groups=S$1,ROW(names)-MIN(ROW(names))+1),ROWS($S$2:S53))),"")</f>
        <v>Lightning LS-218</v>
      </c>
      <c r="T53" s="197" t="str">
        <f t="array" ref="T53">IFERROR(INDEX($S$2:$S$55,MATCH(ROWS($S$2:S53),COUNTIF($S$2:$S$55,"&lt;="&amp;$S$2:$S$55),0)),"")</f>
        <v>Weber Faster One</v>
      </c>
      <c r="U53" s="185" t="str">
        <f t="array" ref="U53">IFERROR(INDEX($G$2:$G$250,MATCH(ROWS($G$2:G53),COUNTIF($G$2:$G$250,"&lt;="&amp;$G$2:$G$250),0)),"")</f>
        <v>Chevrolet 2016 Camaro SS</v>
      </c>
    </row>
    <row r="54" spans="1:21" x14ac:dyDescent="0.25">
      <c r="A54" s="126" t="s">
        <v>2034</v>
      </c>
      <c r="B54" s="127">
        <f t="shared" si="4"/>
        <v>4</v>
      </c>
      <c r="C54" s="127">
        <f t="shared" si="0"/>
        <v>28</v>
      </c>
      <c r="D54">
        <f t="shared" si="1"/>
        <v>53</v>
      </c>
      <c r="E54" s="129" t="str">
        <f t="shared" si="2"/>
        <v>Car</v>
      </c>
      <c r="F54" s="128" t="str">
        <f t="shared" si="3"/>
        <v>ArrineraHussarya</v>
      </c>
      <c r="G54" t="s">
        <v>389</v>
      </c>
      <c r="H54">
        <v>86</v>
      </c>
      <c r="I54" s="30" t="s">
        <v>263</v>
      </c>
      <c r="J54">
        <f>ROW()</f>
        <v>54</v>
      </c>
      <c r="O54" s="142" t="str">
        <f t="array" ref="O54">IFERROR(INDEX(names,SMALL(IF(groups=O$1,ROW(names)-MIN(ROW(names))+1),ROWS($O$2:O54))),"")</f>
        <v>Lamborghini Murciélago LP640</v>
      </c>
      <c r="P54" s="195" t="str">
        <f t="array" ref="P54">IFERROR(INDEX($O$2:$O$55,MATCH(ROWS($O$2:O54),COUNTIF($O$2:$O$55,"&lt;="&amp;$O$2:$O$55),0)),"")</f>
        <v>TVR Sagaris</v>
      </c>
      <c r="Q54" s="145" t="str">
        <f t="array" ref="Q54">IFERROR(INDEX(names,SMALL(IF(groups=Q$1,ROW(names)-MIN(ROW(names))+1),ROWS($Q$2:Q54))),"")</f>
        <v>Infiniti Vision GT</v>
      </c>
      <c r="R54" s="196" t="str">
        <f t="array" ref="R54">IFERROR(INDEX($Q$2:$Q$56,MATCH(ROWS($Q$2:Q54),COUNTIF($Q$2:$Q$56,"&lt;="&amp;$Q$2:$Q$56),0)),"")</f>
        <v>TVR Sagaris Special Edition</v>
      </c>
      <c r="S54" s="146" t="str">
        <f t="array" ref="S54">IFERROR(INDEX(names,SMALL(IF(groups=S$1,ROW(names)-MIN(ROW(names))+1),ROWS($S$2:S54))),"")</f>
        <v>Ferrari F60 America</v>
      </c>
      <c r="T54" s="269" t="str">
        <f t="array" ref="T54">IFERROR(INDEX($S$2:$S$55,MATCH(ROWS($S$2:S54),COUNTIF($S$2:$S$55,"&lt;="&amp;$S$2:$S$55),0)),"")</f>
        <v>Zenvo TS1 GT 10th Anniversary Edition</v>
      </c>
      <c r="U54" s="185" t="str">
        <f t="array" ref="U54">IFERROR(INDEX($G$2:$G$250,MATCH(ROWS($G$2:G54),COUNTIF($G$2:$G$250,"&lt;="&amp;$G$2:$G$250),0)),"")</f>
        <v>Chevrolet Camaro GS</v>
      </c>
    </row>
    <row r="55" spans="1:21" x14ac:dyDescent="0.25">
      <c r="A55" s="126" t="s">
        <v>2035</v>
      </c>
      <c r="B55" s="127">
        <f t="shared" si="4"/>
        <v>4</v>
      </c>
      <c r="C55" s="127">
        <f t="shared" si="0"/>
        <v>22</v>
      </c>
      <c r="D55">
        <f t="shared" si="1"/>
        <v>54</v>
      </c>
      <c r="E55" s="129" t="str">
        <f t="shared" si="2"/>
        <v>Car</v>
      </c>
      <c r="F55" s="128" t="str">
        <f t="shared" si="3"/>
        <v>FerrariF50</v>
      </c>
      <c r="G55" t="s">
        <v>391</v>
      </c>
      <c r="H55">
        <v>93</v>
      </c>
      <c r="I55" s="30" t="s">
        <v>263</v>
      </c>
      <c r="J55">
        <f>ROW()</f>
        <v>55</v>
      </c>
      <c r="O55" s="142" t="str">
        <f t="array" ref="O55">IFERROR(INDEX(names,SMALL(IF(groups=O$1,ROW(names)-MIN(ROW(names))+1),ROWS($O$2:O55))),"")</f>
        <v>BMW i8 Coupe</v>
      </c>
      <c r="P55" s="267" t="str">
        <f t="array" ref="P55">IFERROR(INDEX($O$2:$O$55,MATCH(ROWS($O$2:O55),COUNTIF($O$2:$O$55,"&lt;="&amp;$O$2:$O$55),0)),"")</f>
        <v>Yamaha FZ-10</v>
      </c>
      <c r="Q55" s="145" t="str">
        <f t="array" ref="Q55">IFERROR(INDEX(names,SMALL(IF(groups=Q$1,ROW(names)-MIN(ROW(names))+1),ROWS($Q$2:Q55))),"")</f>
        <v>TVR Sagaris Special Edition</v>
      </c>
      <c r="R55" s="196" t="str">
        <f t="array" ref="R55">IFERROR(INDEX($Q$2:$Q$56,MATCH(ROWS($Q$2:Q55),COUNTIF($Q$2:$Q$56,"&lt;="&amp;$Q$2:$Q$56),0)),"")</f>
        <v>Volkswagen W12</v>
      </c>
      <c r="S55" s="146" t="str">
        <f t="array" ref="S55">IFERROR(INDEX(names,SMALL(IF(groups=S$1,ROW(names)-MIN(ROW(names))+1),ROWS($S$2:S55))),"")</f>
        <v>Zeus Twelve Sigma</v>
      </c>
      <c r="T55" s="270" t="str">
        <f t="array" ref="T55">IFERROR(INDEX($S$2:$S$55,MATCH(ROWS($S$2:S55),COUNTIF($S$2:$S$55,"&lt;="&amp;$S$2:$S$55),0)),"")</f>
        <v>Zeus Twelve Sigma</v>
      </c>
      <c r="U55" s="185" t="str">
        <f t="array" ref="U55">IFERROR(INDEX($G$2:$G$250,MATCH(ROWS($G$2:G55),COUNTIF($G$2:$G$250,"&lt;="&amp;$G$2:$G$250),0)),"")</f>
        <v>Chevrolet Corvette C3</v>
      </c>
    </row>
    <row r="56" spans="1:21" x14ac:dyDescent="0.25">
      <c r="A56" s="126" t="s">
        <v>2036</v>
      </c>
      <c r="B56" s="127">
        <f t="shared" si="4"/>
        <v>4</v>
      </c>
      <c r="C56" s="127">
        <f t="shared" si="0"/>
        <v>18</v>
      </c>
      <c r="D56">
        <f t="shared" si="1"/>
        <v>55</v>
      </c>
      <c r="E56" s="129" t="str">
        <f t="shared" si="2"/>
        <v>Car</v>
      </c>
      <c r="F56" s="128" t="str">
        <f t="shared" si="3"/>
        <v>FordGT</v>
      </c>
      <c r="G56" t="s">
        <v>408</v>
      </c>
      <c r="H56">
        <v>65</v>
      </c>
      <c r="I56" s="30" t="s">
        <v>259</v>
      </c>
      <c r="J56">
        <f>ROW()</f>
        <v>56</v>
      </c>
      <c r="Q56" s="145" t="str">
        <f t="array" ref="Q56">IFERROR(INDEX(names,SMALL(IF(groups=Q$1,ROW(names)-MIN(ROW(names))+1),ROWS($Q$2:Q56))),"")</f>
        <v>Porsche Panamera Sport Turismo</v>
      </c>
      <c r="R56" s="268" t="str">
        <f t="array" ref="R56">IFERROR(INDEX($Q$2:$Q$56,MATCH(ROWS($Q$2:Q56),COUNTIF($Q$2:$Q$56,"&lt;="&amp;$Q$2:$Q$56),0)),"")</f>
        <v>Zenvo ST1</v>
      </c>
      <c r="U56" s="185" t="str">
        <f t="array" ref="U56">IFERROR(INDEX($G$2:$G$250,MATCH(ROWS($G$2:G56),COUNTIF($G$2:$G$250,"&lt;="&amp;$G$2:$G$250),0)),"")</f>
        <v>Chevrolet Corvette C7</v>
      </c>
    </row>
    <row r="57" spans="1:21" x14ac:dyDescent="0.25">
      <c r="A57" s="126" t="s">
        <v>2037</v>
      </c>
      <c r="B57" s="127">
        <f t="shared" si="4"/>
        <v>4</v>
      </c>
      <c r="C57" s="127">
        <f t="shared" si="0"/>
        <v>38</v>
      </c>
      <c r="D57">
        <f t="shared" si="1"/>
        <v>56</v>
      </c>
      <c r="E57" s="129" t="str">
        <f t="shared" si="2"/>
        <v>Car</v>
      </c>
      <c r="F57" s="128" t="str">
        <f t="shared" si="3"/>
        <v>Cadillac CTSV CoupeRaceCar</v>
      </c>
      <c r="G57" t="s">
        <v>409</v>
      </c>
      <c r="H57">
        <v>31</v>
      </c>
      <c r="I57" s="30" t="s">
        <v>259</v>
      </c>
      <c r="J57">
        <f>ROW()</f>
        <v>57</v>
      </c>
      <c r="U57" s="185" t="str">
        <f t="array" ref="U57">IFERROR(INDEX($G$2:$G$250,MATCH(ROWS($G$2:G57),COUNTIF($G$2:$G$250,"&lt;="&amp;$G$2:$G$250),0)),"")</f>
        <v>Chevrolet Corvette Grand Sport</v>
      </c>
    </row>
    <row r="58" spans="1:21" x14ac:dyDescent="0.25">
      <c r="A58" s="126" t="s">
        <v>2038</v>
      </c>
      <c r="B58" s="127">
        <f t="shared" si="4"/>
        <v>4</v>
      </c>
      <c r="C58" s="127">
        <f t="shared" si="0"/>
        <v>23</v>
      </c>
      <c r="D58">
        <f t="shared" si="1"/>
        <v>57</v>
      </c>
      <c r="E58" s="129" t="str">
        <f t="shared" si="2"/>
        <v>Car</v>
      </c>
      <c r="F58" s="128" t="str">
        <f t="shared" si="3"/>
        <v>FerrariF430</v>
      </c>
      <c r="G58" t="s">
        <v>411</v>
      </c>
      <c r="H58">
        <v>52</v>
      </c>
      <c r="I58" s="30" t="s">
        <v>259</v>
      </c>
      <c r="J58">
        <f>ROW()</f>
        <v>58</v>
      </c>
      <c r="U58" s="185" t="str">
        <f t="array" ref="U58">IFERROR(INDEX($G$2:$G$250,MATCH(ROWS($G$2:G58),COUNTIF($G$2:$G$250,"&lt;="&amp;$G$2:$G$250),0)),"")</f>
        <v>Chevrolet SS</v>
      </c>
    </row>
    <row r="59" spans="1:21" x14ac:dyDescent="0.25">
      <c r="A59" s="126" t="s">
        <v>2039</v>
      </c>
      <c r="B59" s="127">
        <f t="shared" si="4"/>
        <v>4</v>
      </c>
      <c r="C59" s="127">
        <f t="shared" si="0"/>
        <v>31</v>
      </c>
      <c r="D59">
        <f t="shared" si="1"/>
        <v>58</v>
      </c>
      <c r="E59" s="129" t="str">
        <f t="shared" si="2"/>
        <v>Car</v>
      </c>
      <c r="F59" s="128" t="str">
        <f t="shared" si="3"/>
        <v>Mercedes SL65 Final</v>
      </c>
      <c r="G59" t="s">
        <v>410</v>
      </c>
      <c r="H59">
        <v>32</v>
      </c>
      <c r="I59" s="30" t="s">
        <v>259</v>
      </c>
      <c r="J59">
        <f>ROW()</f>
        <v>59</v>
      </c>
      <c r="U59" s="185" t="str">
        <f t="array" ref="U59">IFERROR(INDEX($G$2:$G$250,MATCH(ROWS($G$2:G59),COUNTIF($G$2:$G$250,"&lt;="&amp;$G$2:$G$250),0)),"")</f>
        <v>Chrysler ME412</v>
      </c>
    </row>
    <row r="60" spans="1:21" x14ac:dyDescent="0.25">
      <c r="A60" s="126" t="s">
        <v>2040</v>
      </c>
      <c r="B60" s="127">
        <f t="shared" si="4"/>
        <v>4</v>
      </c>
      <c r="C60" s="127">
        <f t="shared" si="0"/>
        <v>34</v>
      </c>
      <c r="D60">
        <f t="shared" si="1"/>
        <v>59</v>
      </c>
      <c r="E60" s="129" t="str">
        <f t="shared" si="2"/>
        <v>Car</v>
      </c>
      <c r="F60" s="128" t="str">
        <f t="shared" si="3"/>
        <v>Dodge Viper SRT10 ACRX</v>
      </c>
      <c r="G60" t="s">
        <v>412</v>
      </c>
      <c r="H60">
        <v>33</v>
      </c>
      <c r="I60" s="30" t="s">
        <v>259</v>
      </c>
      <c r="J60">
        <f>ROW()</f>
        <v>60</v>
      </c>
      <c r="U60" s="185" t="str">
        <f t="array" ref="U60">IFERROR(INDEX($G$2:$G$250,MATCH(ROWS($G$2:G60),COUNTIF($G$2:$G$250,"&lt;="&amp;$G$2:$G$250),0)),"")</f>
        <v>Datsun 280Z</v>
      </c>
    </row>
    <row r="61" spans="1:21" x14ac:dyDescent="0.25">
      <c r="A61" s="126" t="s">
        <v>2041</v>
      </c>
      <c r="B61" s="127">
        <f t="shared" si="4"/>
        <v>4</v>
      </c>
      <c r="C61" s="127">
        <f t="shared" si="0"/>
        <v>29</v>
      </c>
      <c r="D61">
        <f t="shared" si="1"/>
        <v>60</v>
      </c>
      <c r="E61" s="129" t="str">
        <f t="shared" si="2"/>
        <v>Car</v>
      </c>
      <c r="F61" s="128" t="str">
        <f t="shared" si="3"/>
        <v>Mercedes SLSAMGGT</v>
      </c>
      <c r="G61" t="s">
        <v>416</v>
      </c>
      <c r="H61">
        <v>66</v>
      </c>
      <c r="I61" s="30" t="s">
        <v>259</v>
      </c>
      <c r="J61">
        <f>ROW()</f>
        <v>61</v>
      </c>
      <c r="U61" s="185" t="str">
        <f t="array" ref="U61">IFERROR(INDEX($G$2:$G$250,MATCH(ROWS($G$2:G61),COUNTIF($G$2:$G$250,"&lt;="&amp;$G$2:$G$250),0)),"")</f>
        <v>Devel Sixteen Prototype</v>
      </c>
    </row>
    <row r="62" spans="1:21" x14ac:dyDescent="0.25">
      <c r="A62" s="126" t="s">
        <v>2042</v>
      </c>
      <c r="B62" s="127">
        <f t="shared" si="4"/>
        <v>4</v>
      </c>
      <c r="C62" s="127">
        <f t="shared" si="0"/>
        <v>23</v>
      </c>
      <c r="D62">
        <f t="shared" si="1"/>
        <v>61</v>
      </c>
      <c r="E62" s="129" t="str">
        <f t="shared" si="2"/>
        <v>Car</v>
      </c>
      <c r="F62" s="128" t="str">
        <f t="shared" si="3"/>
        <v>Marussia B2</v>
      </c>
      <c r="G62" t="s">
        <v>413</v>
      </c>
      <c r="H62">
        <v>39</v>
      </c>
      <c r="I62" s="30" t="s">
        <v>259</v>
      </c>
      <c r="J62">
        <f>ROW()</f>
        <v>62</v>
      </c>
      <c r="U62" s="185" t="str">
        <f t="array" ref="U62">IFERROR(INDEX($G$2:$G$250,MATCH(ROWS($G$2:G62),COUNTIF($G$2:$G$250,"&lt;="&amp;$G$2:$G$250),0)),"")</f>
        <v>DME3 Villain Wheels</v>
      </c>
    </row>
    <row r="63" spans="1:21" x14ac:dyDescent="0.25">
      <c r="A63" s="126" t="s">
        <v>2043</v>
      </c>
      <c r="B63" s="127">
        <f t="shared" si="4"/>
        <v>4</v>
      </c>
      <c r="C63" s="127">
        <f t="shared" si="0"/>
        <v>23</v>
      </c>
      <c r="D63">
        <f t="shared" si="1"/>
        <v>62</v>
      </c>
      <c r="E63" s="129" t="str">
        <f t="shared" si="2"/>
        <v>Car</v>
      </c>
      <c r="F63" s="128" t="str">
        <f t="shared" si="3"/>
        <v>Corvette C7</v>
      </c>
      <c r="G63" t="s">
        <v>415</v>
      </c>
      <c r="H63">
        <v>34</v>
      </c>
      <c r="I63" s="30" t="s">
        <v>259</v>
      </c>
      <c r="J63">
        <f>ROW()</f>
        <v>63</v>
      </c>
      <c r="U63" s="185" t="str">
        <f t="array" ref="U63">IFERROR(INDEX($G$2:$G$250,MATCH(ROWS($G$2:G63),COUNTIF($G$2:$G$250,"&lt;="&amp;$G$2:$G$250),0)),"")</f>
        <v>Dodge Dart GT</v>
      </c>
    </row>
    <row r="64" spans="1:21" x14ac:dyDescent="0.25">
      <c r="A64" s="126" t="s">
        <v>2044</v>
      </c>
      <c r="B64" s="127">
        <f t="shared" si="4"/>
        <v>4</v>
      </c>
      <c r="C64" s="127">
        <f t="shared" si="0"/>
        <v>34</v>
      </c>
      <c r="D64">
        <f t="shared" si="1"/>
        <v>63</v>
      </c>
      <c r="E64" s="129" t="str">
        <f t="shared" si="2"/>
        <v>Car</v>
      </c>
      <c r="F64" s="128" t="str">
        <f t="shared" si="3"/>
        <v>SavageRivale Roadyacht</v>
      </c>
      <c r="G64" t="s">
        <v>422</v>
      </c>
      <c r="H64">
        <v>73</v>
      </c>
      <c r="I64" s="30" t="s">
        <v>259</v>
      </c>
      <c r="J64">
        <f>ROW()</f>
        <v>64</v>
      </c>
      <c r="U64" s="185" t="str">
        <f t="array" ref="U64">IFERROR(INDEX($G$2:$G$250,MATCH(ROWS($G$2:G64),COUNTIF($G$2:$G$250,"&lt;="&amp;$G$2:$G$250),0)),"")</f>
        <v>Dodge Viper SRT10 ACR-X</v>
      </c>
    </row>
    <row r="65" spans="1:21" x14ac:dyDescent="0.25">
      <c r="A65" s="126" t="s">
        <v>2045</v>
      </c>
      <c r="B65" s="127">
        <f t="shared" si="4"/>
        <v>4</v>
      </c>
      <c r="C65" s="127">
        <f t="shared" si="0"/>
        <v>21</v>
      </c>
      <c r="D65">
        <f t="shared" si="1"/>
        <v>64</v>
      </c>
      <c r="E65" s="129" t="str">
        <f t="shared" si="2"/>
        <v>Car</v>
      </c>
      <c r="F65" s="128" t="str">
        <f t="shared" si="3"/>
        <v>FerrariFF</v>
      </c>
      <c r="G65" t="s">
        <v>425</v>
      </c>
      <c r="H65">
        <v>64</v>
      </c>
      <c r="I65" s="30" t="s">
        <v>259</v>
      </c>
      <c r="J65">
        <f>ROW()</f>
        <v>65</v>
      </c>
      <c r="U65" s="185" t="str">
        <f t="array" ref="U65">IFERROR(INDEX($G$2:$G$250,MATCH(ROWS($G$2:G65),COUNTIF($G$2:$G$250,"&lt;="&amp;$G$2:$G$250),0)),"")</f>
        <v>Donkervoort D8 GTO</v>
      </c>
    </row>
    <row r="66" spans="1:21" x14ac:dyDescent="0.25">
      <c r="A66" s="126" t="s">
        <v>2046</v>
      </c>
      <c r="B66" s="127">
        <f t="shared" si="4"/>
        <v>4</v>
      </c>
      <c r="C66" s="127">
        <f t="shared" ref="C66:C129" si="5">FIND("|",A66,B66+1)</f>
        <v>21</v>
      </c>
      <c r="D66">
        <f t="shared" ref="D66:D129" si="6">_xlfn.NUMBERVALUE(MID(A66,2,B66-2))</f>
        <v>65</v>
      </c>
      <c r="E66" s="129" t="str">
        <f t="shared" ref="E66:E129" si="7">IF(ISERROR(FIND("CarDef",A66)),"Bike","Car")</f>
        <v>Car</v>
      </c>
      <c r="F66" s="128" t="str">
        <f t="shared" ref="F66:F129" si="8">SUBSTITUTE(MID(A66,B66+LEN(E66)+5,C66-B66-LEN(E66)-5),"_"," ")</f>
        <v>LucraL148</v>
      </c>
      <c r="G66" t="s">
        <v>423</v>
      </c>
      <c r="H66">
        <v>87</v>
      </c>
      <c r="I66" s="30" t="s">
        <v>259</v>
      </c>
      <c r="J66">
        <f>ROW()</f>
        <v>66</v>
      </c>
      <c r="U66" s="185" t="str">
        <f t="array" ref="U66">IFERROR(INDEX($G$2:$G$250,MATCH(ROWS($G$2:G66),COUNTIF($G$2:$G$250,"&lt;="&amp;$G$2:$G$250),0)),"")</f>
        <v>DS 3 Racing</v>
      </c>
    </row>
    <row r="67" spans="1:21" x14ac:dyDescent="0.25">
      <c r="A67" s="126" t="s">
        <v>2047</v>
      </c>
      <c r="B67" s="127">
        <f t="shared" ref="B67:B130" si="9">FIND("|",A67)</f>
        <v>4</v>
      </c>
      <c r="C67" s="127">
        <f t="shared" si="5"/>
        <v>38</v>
      </c>
      <c r="D67">
        <f t="shared" si="6"/>
        <v>66</v>
      </c>
      <c r="E67" s="129" t="str">
        <f t="shared" si="7"/>
        <v>Car</v>
      </c>
      <c r="F67" s="128" t="str">
        <f t="shared" si="8"/>
        <v>Mclaren MP412CSpider Final</v>
      </c>
      <c r="G67" t="s">
        <v>417</v>
      </c>
      <c r="H67">
        <v>35</v>
      </c>
      <c r="I67" s="30" t="s">
        <v>259</v>
      </c>
      <c r="J67">
        <f>ROW()</f>
        <v>67</v>
      </c>
      <c r="U67" s="185" t="str">
        <f t="array" ref="U67">IFERROR(INDEX($G$2:$G$250,MATCH(ROWS($G$2:G67),COUNTIF($G$2:$G$250,"&lt;="&amp;$G$2:$G$250),0)),"")</f>
        <v>DS Survolt</v>
      </c>
    </row>
    <row r="68" spans="1:21" x14ac:dyDescent="0.25">
      <c r="A68" s="126" t="s">
        <v>2048</v>
      </c>
      <c r="B68" s="127">
        <f t="shared" si="9"/>
        <v>4</v>
      </c>
      <c r="C68" s="127">
        <f t="shared" si="5"/>
        <v>24</v>
      </c>
      <c r="D68">
        <f t="shared" si="6"/>
        <v>67</v>
      </c>
      <c r="E68" s="129" t="str">
        <f t="shared" si="7"/>
        <v>Car</v>
      </c>
      <c r="F68" s="128" t="str">
        <f t="shared" si="8"/>
        <v>Ferrari330P4</v>
      </c>
      <c r="G68" t="s">
        <v>440</v>
      </c>
      <c r="H68">
        <v>95</v>
      </c>
      <c r="I68" s="30" t="s">
        <v>259</v>
      </c>
      <c r="J68">
        <f>ROW()</f>
        <v>68</v>
      </c>
      <c r="U68" s="185" t="str">
        <f t="array" ref="U68">IFERROR(INDEX($G$2:$G$250,MATCH(ROWS($G$2:G68),COUNTIF($G$2:$G$250,"&lt;="&amp;$G$2:$G$250),0)),"")</f>
        <v>Ducati Monster 1200</v>
      </c>
    </row>
    <row r="69" spans="1:21" x14ac:dyDescent="0.25">
      <c r="A69" s="126" t="s">
        <v>2049</v>
      </c>
      <c r="B69" s="127">
        <f t="shared" si="9"/>
        <v>4</v>
      </c>
      <c r="C69" s="127">
        <f t="shared" si="5"/>
        <v>26</v>
      </c>
      <c r="D69">
        <f t="shared" si="6"/>
        <v>68</v>
      </c>
      <c r="E69" s="129" t="str">
        <f t="shared" si="7"/>
        <v>Car</v>
      </c>
      <c r="F69" s="128" t="str">
        <f t="shared" si="8"/>
        <v>Pagani Zonda R</v>
      </c>
      <c r="G69" t="s">
        <v>418</v>
      </c>
      <c r="H69">
        <v>36</v>
      </c>
      <c r="I69" s="30" t="s">
        <v>259</v>
      </c>
      <c r="J69">
        <f>ROW()</f>
        <v>69</v>
      </c>
      <c r="U69" s="185" t="str">
        <f t="array" ref="U69">IFERROR(INDEX($G$2:$G$250,MATCH(ROWS($G$2:G69),COUNTIF($G$2:$G$250,"&lt;="&amp;$G$2:$G$250),0)),"")</f>
        <v>Ducati SuperSport S</v>
      </c>
    </row>
    <row r="70" spans="1:21" x14ac:dyDescent="0.25">
      <c r="A70" s="126" t="s">
        <v>2050</v>
      </c>
      <c r="B70" s="127">
        <f t="shared" si="9"/>
        <v>4</v>
      </c>
      <c r="C70" s="127">
        <f t="shared" si="5"/>
        <v>28</v>
      </c>
      <c r="D70">
        <f t="shared" si="6"/>
        <v>69</v>
      </c>
      <c r="E70" s="129" t="str">
        <f t="shared" si="7"/>
        <v>Car</v>
      </c>
      <c r="F70" s="128" t="str">
        <f t="shared" si="8"/>
        <v>SavageRivale GTR</v>
      </c>
      <c r="G70" t="s">
        <v>434</v>
      </c>
      <c r="H70">
        <v>78</v>
      </c>
      <c r="I70" s="30" t="s">
        <v>259</v>
      </c>
      <c r="J70">
        <f>ROW()</f>
        <v>70</v>
      </c>
      <c r="U70" s="185" t="str">
        <f t="array" ref="U70">IFERROR(INDEX($G$2:$G$250,MATCH(ROWS($G$2:G70),COUNTIF($G$2:$G$250,"&lt;="&amp;$G$2:$G$250),0)),"")</f>
        <v>Ducati XDiavel S</v>
      </c>
    </row>
    <row r="71" spans="1:21" x14ac:dyDescent="0.25">
      <c r="A71" s="126" t="s">
        <v>2051</v>
      </c>
      <c r="B71" s="127">
        <f t="shared" si="9"/>
        <v>4</v>
      </c>
      <c r="C71" s="127">
        <f t="shared" si="5"/>
        <v>28</v>
      </c>
      <c r="D71">
        <f t="shared" si="6"/>
        <v>70</v>
      </c>
      <c r="E71" s="129" t="str">
        <f t="shared" si="7"/>
        <v>Car</v>
      </c>
      <c r="F71" s="128" t="str">
        <f t="shared" si="8"/>
        <v>FerrariF12 Final</v>
      </c>
      <c r="G71" t="s">
        <v>419</v>
      </c>
      <c r="H71">
        <v>37</v>
      </c>
      <c r="I71" s="30" t="s">
        <v>259</v>
      </c>
      <c r="J71">
        <f>ROW()</f>
        <v>71</v>
      </c>
      <c r="U71" s="185" t="str">
        <f t="array" ref="U71">IFERROR(INDEX($G$2:$G$250,MATCH(ROWS($G$2:G71),COUNTIF($G$2:$G$250,"&lt;="&amp;$G$2:$G$250),0)),"")</f>
        <v>ED Design Torq</v>
      </c>
    </row>
    <row r="72" spans="1:21" x14ac:dyDescent="0.25">
      <c r="A72" s="126" t="s">
        <v>2052</v>
      </c>
      <c r="B72" s="127">
        <f t="shared" si="9"/>
        <v>4</v>
      </c>
      <c r="C72" s="127">
        <f t="shared" si="5"/>
        <v>38</v>
      </c>
      <c r="D72">
        <f t="shared" si="6"/>
        <v>71</v>
      </c>
      <c r="E72" s="129" t="str">
        <f t="shared" si="7"/>
        <v>Car</v>
      </c>
      <c r="F72" s="128" t="str">
        <f t="shared" si="8"/>
        <v>Lamborghini Sesto Elemento</v>
      </c>
      <c r="G72" t="s">
        <v>421</v>
      </c>
      <c r="H72">
        <v>38</v>
      </c>
      <c r="I72" s="30" t="s">
        <v>259</v>
      </c>
      <c r="J72">
        <f>ROW()</f>
        <v>72</v>
      </c>
      <c r="U72" s="185" t="str">
        <f t="array" ref="U72">IFERROR(INDEX($G$2:$G$250,MATCH(ROWS($G$2:G72),COUNTIF($G$2:$G$250,"&lt;="&amp;$G$2:$G$250),0)),"")</f>
        <v>Falcon F7</v>
      </c>
    </row>
    <row r="73" spans="1:21" x14ac:dyDescent="0.25">
      <c r="A73" s="126" t="s">
        <v>2053</v>
      </c>
      <c r="B73" s="127">
        <f t="shared" si="9"/>
        <v>4</v>
      </c>
      <c r="C73" s="127">
        <f t="shared" si="5"/>
        <v>22</v>
      </c>
      <c r="D73">
        <f t="shared" si="6"/>
        <v>72</v>
      </c>
      <c r="E73" s="129" t="str">
        <f t="shared" si="7"/>
        <v>Car</v>
      </c>
      <c r="F73" s="128" t="str">
        <f t="shared" si="8"/>
        <v>Mclaren p1</v>
      </c>
      <c r="G73" t="s">
        <v>431</v>
      </c>
      <c r="H73">
        <v>57</v>
      </c>
      <c r="I73" s="30" t="s">
        <v>259</v>
      </c>
      <c r="J73">
        <f>ROW()</f>
        <v>73</v>
      </c>
      <c r="U73" s="185" t="str">
        <f t="array" ref="U73">IFERROR(INDEX($G$2:$G$250,MATCH(ROWS($G$2:G73),COUNTIF($G$2:$G$250,"&lt;="&amp;$G$2:$G$250),0)),"")</f>
        <v>Felino cB7</v>
      </c>
    </row>
    <row r="74" spans="1:21" x14ac:dyDescent="0.25">
      <c r="A74" s="126" t="s">
        <v>2054</v>
      </c>
      <c r="B74" s="127">
        <f t="shared" si="9"/>
        <v>4</v>
      </c>
      <c r="C74" s="127">
        <f t="shared" si="5"/>
        <v>23</v>
      </c>
      <c r="D74">
        <f t="shared" si="6"/>
        <v>73</v>
      </c>
      <c r="E74" s="129" t="str">
        <f t="shared" si="7"/>
        <v>Car</v>
      </c>
      <c r="F74" s="128" t="str">
        <f t="shared" si="8"/>
        <v>Jaguar CX75</v>
      </c>
      <c r="G74" t="s">
        <v>426</v>
      </c>
      <c r="H74">
        <v>68</v>
      </c>
      <c r="I74" s="30" t="s">
        <v>259</v>
      </c>
      <c r="J74">
        <f>ROW()</f>
        <v>74</v>
      </c>
      <c r="U74" s="185" t="str">
        <f t="array" ref="U74">IFERROR(INDEX($G$2:$G$250,MATCH(ROWS($G$2:G74),COUNTIF($G$2:$G$250,"&lt;="&amp;$G$2:$G$250),0)),"")</f>
        <v>Ferrari 308 GTS</v>
      </c>
    </row>
    <row r="75" spans="1:21" x14ac:dyDescent="0.25">
      <c r="A75" s="126" t="s">
        <v>2055</v>
      </c>
      <c r="B75" s="127">
        <f t="shared" si="9"/>
        <v>4</v>
      </c>
      <c r="C75" s="127">
        <f t="shared" si="5"/>
        <v>28</v>
      </c>
      <c r="D75">
        <f t="shared" si="6"/>
        <v>74</v>
      </c>
      <c r="E75" s="129" t="str">
        <f t="shared" si="7"/>
        <v>Car</v>
      </c>
      <c r="F75" s="128" t="str">
        <f t="shared" si="8"/>
        <v>FerrariLaFerrari</v>
      </c>
      <c r="G75" t="s">
        <v>427</v>
      </c>
      <c r="H75">
        <v>54</v>
      </c>
      <c r="I75" s="30" t="s">
        <v>259</v>
      </c>
      <c r="J75">
        <f>ROW()</f>
        <v>75</v>
      </c>
      <c r="U75" s="185" t="str">
        <f t="array" ref="U75">IFERROR(INDEX($G$2:$G$250,MATCH(ROWS($G$2:G75),COUNTIF($G$2:$G$250,"&lt;="&amp;$G$2:$G$250),0)),"")</f>
        <v>Ferrari 330 P4</v>
      </c>
    </row>
    <row r="76" spans="1:21" x14ac:dyDescent="0.25">
      <c r="A76" s="126" t="s">
        <v>2056</v>
      </c>
      <c r="B76" s="127">
        <f t="shared" si="9"/>
        <v>4</v>
      </c>
      <c r="C76" s="127">
        <f t="shared" si="5"/>
        <v>27</v>
      </c>
      <c r="D76">
        <f t="shared" si="6"/>
        <v>75</v>
      </c>
      <c r="E76" s="129" t="str">
        <f t="shared" si="7"/>
        <v>Car</v>
      </c>
      <c r="F76" s="128" t="str">
        <f t="shared" si="8"/>
        <v>Nissan GTRNismo</v>
      </c>
      <c r="G76" t="s">
        <v>435</v>
      </c>
      <c r="H76">
        <v>75</v>
      </c>
      <c r="I76" s="30" t="s">
        <v>259</v>
      </c>
      <c r="J76">
        <f>ROW()</f>
        <v>76</v>
      </c>
      <c r="U76" s="185" t="str">
        <f t="array" ref="U76">IFERROR(INDEX($G$2:$G$250,MATCH(ROWS($G$2:G76),COUNTIF($G$2:$G$250,"&lt;="&amp;$G$2:$G$250),0)),"")</f>
        <v>Ferrari 458 Italia</v>
      </c>
    </row>
    <row r="77" spans="1:21" x14ac:dyDescent="0.25">
      <c r="A77" s="126" t="s">
        <v>2057</v>
      </c>
      <c r="B77" s="127">
        <f t="shared" si="9"/>
        <v>4</v>
      </c>
      <c r="C77" s="127">
        <f t="shared" si="5"/>
        <v>27</v>
      </c>
      <c r="D77">
        <f t="shared" si="6"/>
        <v>76</v>
      </c>
      <c r="E77" s="129" t="str">
        <f t="shared" si="7"/>
        <v>Car</v>
      </c>
      <c r="F77" s="128" t="str">
        <f t="shared" si="8"/>
        <v>VolkswagenNardo</v>
      </c>
      <c r="G77" t="s">
        <v>436</v>
      </c>
      <c r="H77">
        <v>80</v>
      </c>
      <c r="I77" s="30" t="s">
        <v>259</v>
      </c>
      <c r="J77">
        <f>ROW()</f>
        <v>77</v>
      </c>
      <c r="U77" s="185" t="str">
        <f t="array" ref="U77">IFERROR(INDEX($G$2:$G$250,MATCH(ROWS($G$2:G77),COUNTIF($G$2:$G$250,"&lt;="&amp;$G$2:$G$250),0)),"")</f>
        <v>Ferrari 488 Pista</v>
      </c>
    </row>
    <row r="78" spans="1:21" x14ac:dyDescent="0.25">
      <c r="A78" s="126" t="s">
        <v>2058</v>
      </c>
      <c r="B78" s="127">
        <f t="shared" si="9"/>
        <v>4</v>
      </c>
      <c r="C78" s="127">
        <f t="shared" si="5"/>
        <v>26</v>
      </c>
      <c r="D78">
        <f t="shared" si="6"/>
        <v>77</v>
      </c>
      <c r="E78" s="129" t="str">
        <f t="shared" si="7"/>
        <v>Car</v>
      </c>
      <c r="F78" s="128" t="str">
        <f t="shared" si="8"/>
        <v>Tramontana XTR</v>
      </c>
      <c r="G78" t="s">
        <v>438</v>
      </c>
      <c r="H78">
        <v>83</v>
      </c>
      <c r="I78" s="30" t="s">
        <v>259</v>
      </c>
      <c r="J78">
        <f>ROW()</f>
        <v>78</v>
      </c>
      <c r="U78" s="185" t="str">
        <f t="array" ref="U78">IFERROR(INDEX($G$2:$G$250,MATCH(ROWS($G$2:G78),COUNTIF($G$2:$G$250,"&lt;="&amp;$G$2:$G$250),0)),"")</f>
        <v>Ferrari 599XX</v>
      </c>
    </row>
    <row r="79" spans="1:21" x14ac:dyDescent="0.25">
      <c r="A79" s="126" t="s">
        <v>2059</v>
      </c>
      <c r="B79" s="127">
        <f t="shared" si="9"/>
        <v>4</v>
      </c>
      <c r="C79" s="127">
        <f t="shared" si="5"/>
        <v>26</v>
      </c>
      <c r="D79">
        <f t="shared" si="6"/>
        <v>78</v>
      </c>
      <c r="E79" s="129" t="str">
        <f t="shared" si="7"/>
        <v>Car</v>
      </c>
      <c r="F79" s="128" t="str">
        <f t="shared" si="8"/>
        <v>RUF RT12 Final</v>
      </c>
      <c r="G79" t="s">
        <v>424</v>
      </c>
      <c r="H79">
        <v>40</v>
      </c>
      <c r="I79" s="30" t="s">
        <v>259</v>
      </c>
      <c r="J79">
        <f>ROW()</f>
        <v>79</v>
      </c>
      <c r="U79" s="185" t="str">
        <f t="array" ref="U79">IFERROR(INDEX($G$2:$G$250,MATCH(ROWS($G$2:G79),COUNTIF($G$2:$G$250,"&lt;="&amp;$G$2:$G$250),0)),"")</f>
        <v>Ferrari 612 Scaglietti</v>
      </c>
    </row>
    <row r="80" spans="1:21" x14ac:dyDescent="0.25">
      <c r="A80" s="126" t="s">
        <v>2060</v>
      </c>
      <c r="B80" s="127">
        <f t="shared" si="9"/>
        <v>4</v>
      </c>
      <c r="C80" s="127">
        <f t="shared" si="5"/>
        <v>30</v>
      </c>
      <c r="D80">
        <f t="shared" si="6"/>
        <v>79</v>
      </c>
      <c r="E80" s="129" t="str">
        <f t="shared" si="7"/>
        <v>Car</v>
      </c>
      <c r="F80" s="128" t="str">
        <f t="shared" si="8"/>
        <v>Lamborghini Veneno</v>
      </c>
      <c r="G80" t="s">
        <v>457</v>
      </c>
      <c r="H80">
        <v>41</v>
      </c>
      <c r="I80" s="30" t="s">
        <v>458</v>
      </c>
      <c r="J80">
        <f>ROW()</f>
        <v>80</v>
      </c>
      <c r="U80" s="185" t="str">
        <f t="array" ref="U80">IFERROR(INDEX($G$2:$G$250,MATCH(ROWS($G$2:G80),COUNTIF($G$2:$G$250,"&lt;="&amp;$G$2:$G$250),0)),"")</f>
        <v>Ferrari Enzo Ferrari</v>
      </c>
    </row>
    <row r="81" spans="1:21" x14ac:dyDescent="0.25">
      <c r="A81" s="126" t="s">
        <v>2061</v>
      </c>
      <c r="B81" s="127">
        <f t="shared" si="9"/>
        <v>4</v>
      </c>
      <c r="C81" s="127">
        <f t="shared" si="5"/>
        <v>21</v>
      </c>
      <c r="D81">
        <f t="shared" si="6"/>
        <v>80</v>
      </c>
      <c r="E81" s="129" t="str">
        <f t="shared" si="7"/>
        <v>Car</v>
      </c>
      <c r="F81" s="128" t="str">
        <f t="shared" si="8"/>
        <v>GTA Spano</v>
      </c>
      <c r="G81" t="s">
        <v>459</v>
      </c>
      <c r="H81">
        <v>42</v>
      </c>
      <c r="I81" s="30" t="s">
        <v>458</v>
      </c>
      <c r="J81">
        <f>ROW()</f>
        <v>81</v>
      </c>
      <c r="U81" s="185" t="str">
        <f t="array" ref="U81">IFERROR(INDEX($G$2:$G$250,MATCH(ROWS($G$2:G81),COUNTIF($G$2:$G$250,"&lt;="&amp;$G$2:$G$250),0)),"")</f>
        <v>Ferrari F12berlinetta</v>
      </c>
    </row>
    <row r="82" spans="1:21" x14ac:dyDescent="0.25">
      <c r="A82" s="126" t="s">
        <v>2062</v>
      </c>
      <c r="B82" s="127">
        <f t="shared" si="9"/>
        <v>4</v>
      </c>
      <c r="C82" s="127">
        <f t="shared" si="5"/>
        <v>23</v>
      </c>
      <c r="D82">
        <f t="shared" si="6"/>
        <v>81</v>
      </c>
      <c r="E82" s="129" t="str">
        <f t="shared" si="7"/>
        <v>Car</v>
      </c>
      <c r="F82" s="128" t="str">
        <f t="shared" si="8"/>
        <v>FerrariEnzo</v>
      </c>
      <c r="G82" t="s">
        <v>485</v>
      </c>
      <c r="H82">
        <v>91</v>
      </c>
      <c r="I82" s="30" t="s">
        <v>458</v>
      </c>
      <c r="J82">
        <f>ROW()</f>
        <v>82</v>
      </c>
      <c r="U82" s="185" t="str">
        <f t="array" ref="U82">IFERROR(INDEX($G$2:$G$250,MATCH(ROWS($G$2:G82),COUNTIF($G$2:$G$250,"&lt;="&amp;$G$2:$G$250),0)),"")</f>
        <v>Ferrari F40</v>
      </c>
    </row>
    <row r="83" spans="1:21" x14ac:dyDescent="0.25">
      <c r="A83" s="126" t="s">
        <v>2063</v>
      </c>
      <c r="B83" s="127">
        <f t="shared" si="9"/>
        <v>4</v>
      </c>
      <c r="C83" s="127">
        <f t="shared" si="5"/>
        <v>20</v>
      </c>
      <c r="D83">
        <f t="shared" si="6"/>
        <v>82</v>
      </c>
      <c r="E83" s="129" t="str">
        <f t="shared" si="7"/>
        <v>Car</v>
      </c>
      <c r="F83" s="128" t="str">
        <f t="shared" si="8"/>
        <v>RUF CTR3</v>
      </c>
      <c r="G83" t="s">
        <v>460</v>
      </c>
      <c r="H83">
        <v>43</v>
      </c>
      <c r="I83" s="30" t="s">
        <v>458</v>
      </c>
      <c r="J83">
        <f>ROW()</f>
        <v>83</v>
      </c>
      <c r="U83" s="185" t="str">
        <f t="array" ref="U83">IFERROR(INDEX($G$2:$G$250,MATCH(ROWS($G$2:G83),COUNTIF($G$2:$G$250,"&lt;="&amp;$G$2:$G$250),0)),"")</f>
        <v>Ferrari F430</v>
      </c>
    </row>
    <row r="84" spans="1:21" x14ac:dyDescent="0.25">
      <c r="A84" s="126" t="s">
        <v>2064</v>
      </c>
      <c r="B84" s="127">
        <f t="shared" si="9"/>
        <v>4</v>
      </c>
      <c r="C84" s="127">
        <f t="shared" si="5"/>
        <v>25</v>
      </c>
      <c r="D84">
        <f t="shared" si="6"/>
        <v>83</v>
      </c>
      <c r="E84" s="129" t="str">
        <f t="shared" si="7"/>
        <v>Car</v>
      </c>
      <c r="F84" s="128" t="str">
        <f t="shared" si="8"/>
        <v>Pagani Huayra</v>
      </c>
      <c r="G84" t="s">
        <v>462</v>
      </c>
      <c r="H84">
        <v>56</v>
      </c>
      <c r="I84" s="30" t="s">
        <v>458</v>
      </c>
      <c r="J84">
        <f>ROW()</f>
        <v>84</v>
      </c>
      <c r="U84" s="185" t="str">
        <f t="array" ref="U84">IFERROR(INDEX($G$2:$G$250,MATCH(ROWS($G$2:G84),COUNTIF($G$2:$G$250,"&lt;="&amp;$G$2:$G$250),0)),"")</f>
        <v>Ferrari F50</v>
      </c>
    </row>
    <row r="85" spans="1:21" x14ac:dyDescent="0.25">
      <c r="A85" s="126" t="s">
        <v>2065</v>
      </c>
      <c r="B85" s="127">
        <f t="shared" si="9"/>
        <v>4</v>
      </c>
      <c r="C85" s="127">
        <f t="shared" si="5"/>
        <v>22</v>
      </c>
      <c r="D85">
        <f t="shared" si="6"/>
        <v>84</v>
      </c>
      <c r="E85" s="129" t="str">
        <f t="shared" si="7"/>
        <v>Car</v>
      </c>
      <c r="F85" s="128" t="str">
        <f t="shared" si="8"/>
        <v>FerrariFXX</v>
      </c>
      <c r="G85" t="s">
        <v>461</v>
      </c>
      <c r="H85">
        <v>44</v>
      </c>
      <c r="I85" s="30" t="s">
        <v>458</v>
      </c>
      <c r="J85">
        <f>ROW()</f>
        <v>85</v>
      </c>
      <c r="U85" s="185" t="str">
        <f t="array" ref="U85">IFERROR(INDEX($G$2:$G$250,MATCH(ROWS($G$2:G85),COUNTIF($G$2:$G$250,"&lt;="&amp;$G$2:$G$250),0)),"")</f>
        <v>Ferrari F60 America</v>
      </c>
    </row>
    <row r="86" spans="1:21" x14ac:dyDescent="0.25">
      <c r="A86" s="126" t="s">
        <v>2066</v>
      </c>
      <c r="B86" s="127">
        <f t="shared" si="9"/>
        <v>4</v>
      </c>
      <c r="C86" s="127">
        <f t="shared" si="5"/>
        <v>27</v>
      </c>
      <c r="D86">
        <f t="shared" si="6"/>
        <v>85</v>
      </c>
      <c r="E86" s="129" t="str">
        <f t="shared" si="7"/>
        <v>Car</v>
      </c>
      <c r="F86" s="128" t="str">
        <f t="shared" si="8"/>
        <v>LykanHypersport</v>
      </c>
      <c r="G86" t="s">
        <v>467</v>
      </c>
      <c r="H86">
        <v>55</v>
      </c>
      <c r="I86" s="30" t="s">
        <v>458</v>
      </c>
      <c r="J86">
        <f>ROW()</f>
        <v>86</v>
      </c>
      <c r="U86" s="185" t="str">
        <f t="array" ref="U86">IFERROR(INDEX($G$2:$G$250,MATCH(ROWS($G$2:G86),COUNTIF($G$2:$G$250,"&lt;="&amp;$G$2:$G$250),0)),"")</f>
        <v>Ferrari FF</v>
      </c>
    </row>
    <row r="87" spans="1:21" x14ac:dyDescent="0.25">
      <c r="A87" s="126" t="s">
        <v>2067</v>
      </c>
      <c r="B87" s="127">
        <f t="shared" si="9"/>
        <v>4</v>
      </c>
      <c r="C87" s="127">
        <f t="shared" si="5"/>
        <v>26</v>
      </c>
      <c r="D87">
        <f t="shared" si="6"/>
        <v>86</v>
      </c>
      <c r="E87" s="129" t="str">
        <f t="shared" si="7"/>
        <v>Car</v>
      </c>
      <c r="F87" s="128" t="str">
        <f t="shared" si="8"/>
        <v>Chrysler me412</v>
      </c>
      <c r="G87" t="s">
        <v>470</v>
      </c>
      <c r="H87">
        <v>63</v>
      </c>
      <c r="I87" s="30" t="s">
        <v>458</v>
      </c>
      <c r="J87">
        <f>ROW()</f>
        <v>87</v>
      </c>
      <c r="U87" s="185" t="str">
        <f t="array" ref="U87">IFERROR(INDEX($G$2:$G$250,MATCH(ROWS($G$2:G87),COUNTIF($G$2:$G$250,"&lt;="&amp;$G$2:$G$250),0)),"")</f>
        <v>Ferrari FXX Evoluzione</v>
      </c>
    </row>
    <row r="88" spans="1:21" x14ac:dyDescent="0.25">
      <c r="A88" s="126" t="s">
        <v>2068</v>
      </c>
      <c r="B88" s="127">
        <f t="shared" si="9"/>
        <v>4</v>
      </c>
      <c r="C88" s="127">
        <f t="shared" si="5"/>
        <v>24</v>
      </c>
      <c r="D88">
        <f t="shared" si="6"/>
        <v>87</v>
      </c>
      <c r="E88" s="129" t="str">
        <f t="shared" si="7"/>
        <v>Car</v>
      </c>
      <c r="F88" s="128" t="str">
        <f t="shared" si="8"/>
        <v>Peugeot Onyx</v>
      </c>
      <c r="G88" t="s">
        <v>471</v>
      </c>
      <c r="H88">
        <v>71</v>
      </c>
      <c r="I88" s="30" t="s">
        <v>458</v>
      </c>
      <c r="J88">
        <f>ROW()</f>
        <v>88</v>
      </c>
      <c r="U88" s="185" t="str">
        <f t="array" ref="U88">IFERROR(INDEX($G$2:$G$250,MATCH(ROWS($G$2:G88),COUNTIF($G$2:$G$250,"&lt;="&amp;$G$2:$G$250),0)),"")</f>
        <v>Ferrari GTC4Lusso</v>
      </c>
    </row>
    <row r="89" spans="1:21" x14ac:dyDescent="0.25">
      <c r="A89" s="126" t="s">
        <v>2069</v>
      </c>
      <c r="B89" s="127">
        <f t="shared" si="9"/>
        <v>4</v>
      </c>
      <c r="C89" s="127">
        <f t="shared" si="5"/>
        <v>25</v>
      </c>
      <c r="D89">
        <f t="shared" si="6"/>
        <v>88</v>
      </c>
      <c r="E89" s="129" t="str">
        <f t="shared" si="7"/>
        <v>Car</v>
      </c>
      <c r="F89" s="128" t="str">
        <f t="shared" si="8"/>
        <v>BugattiVeyron</v>
      </c>
      <c r="G89" t="s">
        <v>463</v>
      </c>
      <c r="H89">
        <v>45</v>
      </c>
      <c r="I89" s="30" t="s">
        <v>458</v>
      </c>
      <c r="J89">
        <f>ROW()</f>
        <v>89</v>
      </c>
      <c r="U89" s="185" t="str">
        <f t="array" ref="U89">IFERROR(INDEX($G$2:$G$250,MATCH(ROWS($G$2:G89),COUNTIF($G$2:$G$250,"&lt;="&amp;$G$2:$G$250),0)),"")</f>
        <v>Ferrari LaFerrari</v>
      </c>
    </row>
    <row r="90" spans="1:21" x14ac:dyDescent="0.25">
      <c r="A90" s="126" t="s">
        <v>2070</v>
      </c>
      <c r="B90" s="127">
        <f t="shared" si="9"/>
        <v>4</v>
      </c>
      <c r="C90" s="127">
        <f t="shared" si="5"/>
        <v>33</v>
      </c>
      <c r="D90">
        <f t="shared" si="6"/>
        <v>89</v>
      </c>
      <c r="E90" s="129" t="str">
        <f t="shared" si="7"/>
        <v>Car</v>
      </c>
      <c r="F90" s="128" t="str">
        <f t="shared" si="8"/>
        <v>Mercedes Silver Arrow</v>
      </c>
      <c r="G90" t="s">
        <v>464</v>
      </c>
      <c r="H90">
        <v>46</v>
      </c>
      <c r="I90" s="30" t="s">
        <v>458</v>
      </c>
      <c r="J90">
        <f>ROW()</f>
        <v>90</v>
      </c>
      <c r="U90" s="185" t="str">
        <f t="array" ref="U90">IFERROR(INDEX($G$2:$G$250,MATCH(ROWS($G$2:G90),COUNTIF($G$2:$G$250,"&lt;="&amp;$G$2:$G$250),0)),"")</f>
        <v>Ferrari Testarossa</v>
      </c>
    </row>
    <row r="91" spans="1:21" x14ac:dyDescent="0.25">
      <c r="A91" s="126" t="s">
        <v>2071</v>
      </c>
      <c r="B91" s="127">
        <f t="shared" si="9"/>
        <v>4</v>
      </c>
      <c r="C91" s="127">
        <f t="shared" si="5"/>
        <v>20</v>
      </c>
      <c r="D91">
        <f t="shared" si="6"/>
        <v>90</v>
      </c>
      <c r="E91" s="129" t="str">
        <f t="shared" si="7"/>
        <v>Car</v>
      </c>
      <c r="F91" s="128" t="str">
        <f t="shared" si="8"/>
        <v>9FF GT9R</v>
      </c>
      <c r="G91" t="s">
        <v>481</v>
      </c>
      <c r="H91">
        <v>82</v>
      </c>
      <c r="I91" s="30" t="s">
        <v>458</v>
      </c>
      <c r="J91">
        <f>ROW()</f>
        <v>91</v>
      </c>
      <c r="U91" s="185" t="str">
        <f t="array" ref="U91">IFERROR(INDEX($G$2:$G$250,MATCH(ROWS($G$2:G91),COUNTIF($G$2:$G$250,"&lt;="&amp;$G$2:$G$250),0)),"")</f>
        <v>Ford 2006 GT</v>
      </c>
    </row>
    <row r="92" spans="1:21" x14ac:dyDescent="0.25">
      <c r="A92" s="126" t="s">
        <v>2072</v>
      </c>
      <c r="B92" s="127">
        <f t="shared" si="9"/>
        <v>4</v>
      </c>
      <c r="C92" s="127">
        <f t="shared" si="5"/>
        <v>28</v>
      </c>
      <c r="D92">
        <f t="shared" si="6"/>
        <v>91</v>
      </c>
      <c r="E92" s="129" t="str">
        <f t="shared" si="7"/>
        <v>Car</v>
      </c>
      <c r="F92" s="128" t="str">
        <f t="shared" si="8"/>
        <v>KoenigseggAgeraR</v>
      </c>
      <c r="G92" t="s">
        <v>466</v>
      </c>
      <c r="H92">
        <v>47</v>
      </c>
      <c r="I92" s="30" t="s">
        <v>458</v>
      </c>
      <c r="J92">
        <f>ROW()</f>
        <v>92</v>
      </c>
      <c r="U92" s="185" t="str">
        <f t="array" ref="U92">IFERROR(INDEX($G$2:$G$250,MATCH(ROWS($G$2:G92),COUNTIF($G$2:$G$250,"&lt;="&amp;$G$2:$G$250),0)),"")</f>
        <v>Ford F-150</v>
      </c>
    </row>
    <row r="93" spans="1:21" x14ac:dyDescent="0.25">
      <c r="A93" s="126" t="s">
        <v>2073</v>
      </c>
      <c r="B93" s="127">
        <f t="shared" si="9"/>
        <v>4</v>
      </c>
      <c r="C93" s="127">
        <f t="shared" si="5"/>
        <v>23</v>
      </c>
      <c r="D93">
        <f t="shared" si="6"/>
        <v>92</v>
      </c>
      <c r="E93" s="129" t="str">
        <f t="shared" si="7"/>
        <v>Car</v>
      </c>
      <c r="F93" s="128" t="str">
        <f t="shared" si="8"/>
        <v>SSC Tuatara</v>
      </c>
      <c r="G93" t="s">
        <v>468</v>
      </c>
      <c r="H93">
        <v>58</v>
      </c>
      <c r="I93" s="30" t="s">
        <v>458</v>
      </c>
      <c r="J93">
        <f>ROW()</f>
        <v>93</v>
      </c>
      <c r="U93" s="185" t="str">
        <f t="array" ref="U93">IFERROR(INDEX($G$2:$G$250,MATCH(ROWS($G$2:G93),COUNTIF($G$2:$G$250,"&lt;="&amp;$G$2:$G$250),0)),"")</f>
        <v>Ford Focus RS</v>
      </c>
    </row>
    <row r="94" spans="1:21" x14ac:dyDescent="0.25">
      <c r="A94" s="126" t="s">
        <v>2074</v>
      </c>
      <c r="B94" s="127">
        <f t="shared" si="9"/>
        <v>4</v>
      </c>
      <c r="C94" s="127">
        <f t="shared" si="5"/>
        <v>30</v>
      </c>
      <c r="D94">
        <f t="shared" si="6"/>
        <v>93</v>
      </c>
      <c r="E94" s="129" t="str">
        <f t="shared" si="7"/>
        <v>Car</v>
      </c>
      <c r="F94" s="128" t="str">
        <f t="shared" si="8"/>
        <v>Hennessey Venom GT</v>
      </c>
      <c r="G94" t="s">
        <v>474</v>
      </c>
      <c r="H94">
        <v>62</v>
      </c>
      <c r="I94" s="30" t="s">
        <v>458</v>
      </c>
      <c r="J94">
        <f>ROW()</f>
        <v>94</v>
      </c>
      <c r="U94" s="185" t="str">
        <f t="array" ref="U94">IFERROR(INDEX($G$2:$G$250,MATCH(ROWS($G$2:G94),COUNTIF($G$2:$G$250,"&lt;="&amp;$G$2:$G$250),0)),"")</f>
        <v>Ford Shelby GT500</v>
      </c>
    </row>
    <row r="95" spans="1:21" x14ac:dyDescent="0.25">
      <c r="A95" s="126" t="s">
        <v>2075</v>
      </c>
      <c r="B95" s="127">
        <f t="shared" si="9"/>
        <v>4</v>
      </c>
      <c r="C95" s="127">
        <f t="shared" si="5"/>
        <v>28</v>
      </c>
      <c r="D95">
        <f t="shared" si="6"/>
        <v>94</v>
      </c>
      <c r="E95" s="129" t="str">
        <f t="shared" si="7"/>
        <v>Car</v>
      </c>
      <c r="F95" s="128" t="str">
        <f t="shared" si="8"/>
        <v>SSC UltimaAeroXT</v>
      </c>
      <c r="G95" t="s">
        <v>472</v>
      </c>
      <c r="H95">
        <v>76</v>
      </c>
      <c r="I95" s="30" t="s">
        <v>458</v>
      </c>
      <c r="J95">
        <f>ROW()</f>
        <v>95</v>
      </c>
      <c r="U95" s="185" t="str">
        <f t="array" ref="U95">IFERROR(INDEX($G$2:$G$250,MATCH(ROWS($G$2:G95),COUNTIF($G$2:$G$250,"&lt;="&amp;$G$2:$G$250),0)),"")</f>
        <v>Geely GC9</v>
      </c>
    </row>
    <row r="96" spans="1:21" x14ac:dyDescent="0.25">
      <c r="A96" s="126" t="s">
        <v>2076</v>
      </c>
      <c r="B96" s="127">
        <f t="shared" si="9"/>
        <v>4</v>
      </c>
      <c r="C96" s="127">
        <f t="shared" si="5"/>
        <v>26</v>
      </c>
      <c r="D96">
        <f t="shared" si="6"/>
        <v>95</v>
      </c>
      <c r="E96" s="129" t="str">
        <f t="shared" si="7"/>
        <v>Car</v>
      </c>
      <c r="F96" s="128" t="str">
        <f t="shared" si="8"/>
        <v>KoenigseggOne1</v>
      </c>
      <c r="G96" t="s">
        <v>477</v>
      </c>
      <c r="H96">
        <v>81</v>
      </c>
      <c r="I96" s="30" t="s">
        <v>458</v>
      </c>
      <c r="J96">
        <f>ROW()</f>
        <v>96</v>
      </c>
      <c r="U96" s="185" t="str">
        <f t="array" ref="U96">IFERROR(INDEX($G$2:$G$250,MATCH(ROWS($G$2:G96),COUNTIF($G$2:$G$250,"&lt;="&amp;$G$2:$G$250),0)),"")</f>
        <v>GT by Citroen</v>
      </c>
    </row>
    <row r="97" spans="1:21" x14ac:dyDescent="0.25">
      <c r="A97" s="126" t="s">
        <v>2077</v>
      </c>
      <c r="B97" s="127">
        <f t="shared" si="9"/>
        <v>4</v>
      </c>
      <c r="C97" s="127">
        <f t="shared" si="5"/>
        <v>20</v>
      </c>
      <c r="D97">
        <f t="shared" si="6"/>
        <v>96</v>
      </c>
      <c r="E97" s="129" t="str">
        <f t="shared" si="7"/>
        <v>Car</v>
      </c>
      <c r="F97" s="128" t="str">
        <f t="shared" si="8"/>
        <v>GeelyGC9</v>
      </c>
      <c r="G97" t="s">
        <v>303</v>
      </c>
      <c r="H97">
        <v>102</v>
      </c>
      <c r="I97" s="30" t="s">
        <v>277</v>
      </c>
      <c r="J97">
        <f>ROW()</f>
        <v>97</v>
      </c>
      <c r="U97" s="185" t="str">
        <f t="array" ref="U97">IFERROR(INDEX($G$2:$G$250,MATCH(ROWS($G$2:G97),COUNTIF($G$2:$G$250,"&lt;="&amp;$G$2:$G$250),0)),"")</f>
        <v>GTA Spano</v>
      </c>
    </row>
    <row r="98" spans="1:21" x14ac:dyDescent="0.25">
      <c r="A98" s="126" t="s">
        <v>2078</v>
      </c>
      <c r="B98" s="127">
        <f t="shared" si="9"/>
        <v>4</v>
      </c>
      <c r="C98" s="127">
        <f t="shared" si="5"/>
        <v>18</v>
      </c>
      <c r="D98">
        <f t="shared" si="6"/>
        <v>97</v>
      </c>
      <c r="E98" s="129" t="str">
        <f t="shared" si="7"/>
        <v>Car</v>
      </c>
      <c r="F98" s="128" t="str">
        <f t="shared" si="8"/>
        <v>BMW M3</v>
      </c>
      <c r="G98" t="s">
        <v>304</v>
      </c>
      <c r="H98">
        <v>97</v>
      </c>
      <c r="I98" s="30" t="s">
        <v>277</v>
      </c>
      <c r="J98">
        <f>ROW()</f>
        <v>98</v>
      </c>
      <c r="U98" s="185" t="str">
        <f t="array" ref="U98">IFERROR(INDEX($G$2:$G$250,MATCH(ROWS($G$2:G98),COUNTIF($G$2:$G$250,"&lt;="&amp;$G$2:$G$250),0)),"")</f>
        <v>Hennessey Venom GT</v>
      </c>
    </row>
    <row r="99" spans="1:21" x14ac:dyDescent="0.25">
      <c r="A99" s="126" t="s">
        <v>2079</v>
      </c>
      <c r="B99" s="127">
        <f t="shared" si="9"/>
        <v>4</v>
      </c>
      <c r="C99" s="127">
        <f t="shared" si="5"/>
        <v>18</v>
      </c>
      <c r="D99">
        <f t="shared" si="6"/>
        <v>98</v>
      </c>
      <c r="E99" s="129" t="str">
        <f t="shared" si="7"/>
        <v>Car</v>
      </c>
      <c r="F99" s="128" t="str">
        <f t="shared" si="8"/>
        <v>BMW M1</v>
      </c>
      <c r="G99" t="s">
        <v>333</v>
      </c>
      <c r="H99">
        <v>99</v>
      </c>
      <c r="I99" s="30" t="s">
        <v>317</v>
      </c>
      <c r="J99">
        <f>ROW()</f>
        <v>99</v>
      </c>
      <c r="U99" s="185" t="str">
        <f t="array" ref="U99">IFERROR(INDEX($G$2:$G$250,MATCH(ROWS($G$2:G99),COUNTIF($G$2:$G$250,"&lt;="&amp;$G$2:$G$250),0)),"")</f>
        <v>Holden Coupe 60</v>
      </c>
    </row>
    <row r="100" spans="1:21" x14ac:dyDescent="0.25">
      <c r="A100" s="126" t="s">
        <v>2080</v>
      </c>
      <c r="B100" s="127">
        <f t="shared" si="9"/>
        <v>4</v>
      </c>
      <c r="C100" s="127">
        <f t="shared" si="5"/>
        <v>41</v>
      </c>
      <c r="D100">
        <f t="shared" si="6"/>
        <v>99</v>
      </c>
      <c r="E100" s="129" t="str">
        <f t="shared" si="7"/>
        <v>Car</v>
      </c>
      <c r="F100" s="128" t="str">
        <f t="shared" si="8"/>
        <v>VolkswagenGolfDesignVisionGTI</v>
      </c>
      <c r="G100" t="s">
        <v>344</v>
      </c>
      <c r="H100">
        <v>96</v>
      </c>
      <c r="I100" s="30" t="s">
        <v>317</v>
      </c>
      <c r="J100">
        <f>ROW()</f>
        <v>100</v>
      </c>
      <c r="U100" s="185" t="str">
        <f t="array" ref="U100">IFERROR(INDEX($G$2:$G$250,MATCH(ROWS($G$2:G100),COUNTIF($G$2:$G$250,"&lt;="&amp;$G$2:$G$250),0)),"")</f>
        <v>Honda Civic Type-R</v>
      </c>
    </row>
    <row r="101" spans="1:21" x14ac:dyDescent="0.25">
      <c r="A101" s="126" t="s">
        <v>2081</v>
      </c>
      <c r="B101" s="127">
        <f t="shared" si="9"/>
        <v>5</v>
      </c>
      <c r="C101" s="127">
        <f t="shared" si="5"/>
        <v>29</v>
      </c>
      <c r="D101">
        <f t="shared" si="6"/>
        <v>100</v>
      </c>
      <c r="E101" s="129" t="str">
        <f t="shared" si="7"/>
        <v>Car</v>
      </c>
      <c r="F101" s="128" t="str">
        <f t="shared" si="8"/>
        <v>Audi R8 LMSUltra</v>
      </c>
      <c r="G101" t="s">
        <v>378</v>
      </c>
      <c r="H101">
        <v>98</v>
      </c>
      <c r="I101" s="30" t="s">
        <v>263</v>
      </c>
      <c r="J101">
        <f>ROW()</f>
        <v>101</v>
      </c>
      <c r="U101" s="185" t="str">
        <f t="array" ref="U101">IFERROR(INDEX($G$2:$G$250,MATCH(ROWS($G$2:G101),COUNTIF($G$2:$G$250,"&lt;="&amp;$G$2:$G$250),0)),"")</f>
        <v>Honda Integra Type-R</v>
      </c>
    </row>
    <row r="102" spans="1:21" x14ac:dyDescent="0.25">
      <c r="A102" s="126" t="s">
        <v>2082</v>
      </c>
      <c r="B102" s="127">
        <f t="shared" si="9"/>
        <v>5</v>
      </c>
      <c r="C102" s="127">
        <f t="shared" si="5"/>
        <v>25</v>
      </c>
      <c r="D102">
        <f t="shared" si="6"/>
        <v>101</v>
      </c>
      <c r="E102" s="129" t="str">
        <f t="shared" si="7"/>
        <v>Car</v>
      </c>
      <c r="F102" s="128" t="str">
        <f t="shared" si="8"/>
        <v>Onuk SazanLM</v>
      </c>
      <c r="G102" t="s">
        <v>392</v>
      </c>
      <c r="H102">
        <v>103</v>
      </c>
      <c r="I102" s="30" t="s">
        <v>263</v>
      </c>
      <c r="J102">
        <f>ROW()</f>
        <v>102</v>
      </c>
      <c r="U102" s="185" t="str">
        <f t="array" ref="U102">IFERROR(INDEX($G$2:$G$250,MATCH(ROWS($G$2:G102),COUNTIF($G$2:$G$250,"&lt;="&amp;$G$2:$G$250),0)),"")</f>
        <v>Honda S2000</v>
      </c>
    </row>
    <row r="103" spans="1:21" x14ac:dyDescent="0.25">
      <c r="A103" s="126" t="s">
        <v>2083</v>
      </c>
      <c r="B103" s="127">
        <f t="shared" si="9"/>
        <v>5</v>
      </c>
      <c r="C103" s="127">
        <f t="shared" si="5"/>
        <v>34</v>
      </c>
      <c r="D103">
        <f t="shared" si="6"/>
        <v>102</v>
      </c>
      <c r="E103" s="129" t="str">
        <f t="shared" si="7"/>
        <v>Car</v>
      </c>
      <c r="F103" s="128" t="str">
        <f t="shared" si="8"/>
        <v>Lamborghini Aventador</v>
      </c>
      <c r="G103" t="s">
        <v>442</v>
      </c>
      <c r="H103">
        <v>101</v>
      </c>
      <c r="I103" s="30" t="s">
        <v>259</v>
      </c>
      <c r="J103">
        <f>ROW()</f>
        <v>103</v>
      </c>
      <c r="U103" s="185" t="str">
        <f t="array" ref="U103">IFERROR(INDEX($G$2:$G$250,MATCH(ROWS($G$2:G103),COUNTIF($G$2:$G$250,"&lt;="&amp;$G$2:$G$250),0)),"")</f>
        <v>Hot Wheels Bone Shaker™</v>
      </c>
    </row>
    <row r="104" spans="1:21" x14ac:dyDescent="0.25">
      <c r="A104" s="126" t="s">
        <v>2084</v>
      </c>
      <c r="B104" s="127">
        <f t="shared" si="9"/>
        <v>5</v>
      </c>
      <c r="C104" s="127">
        <f t="shared" si="5"/>
        <v>25</v>
      </c>
      <c r="D104">
        <f t="shared" si="6"/>
        <v>103</v>
      </c>
      <c r="E104" s="129" t="str">
        <f t="shared" si="7"/>
        <v>Car</v>
      </c>
      <c r="F104" s="128" t="str">
        <f t="shared" si="8"/>
        <v>HTT Plethore</v>
      </c>
      <c r="G104" t="s">
        <v>488</v>
      </c>
      <c r="H104">
        <v>100</v>
      </c>
      <c r="I104" s="30" t="s">
        <v>458</v>
      </c>
      <c r="J104">
        <f>ROW()</f>
        <v>104</v>
      </c>
      <c r="U104" s="185" t="str">
        <f t="array" ref="U104">IFERROR(INDEX($G$2:$G$250,MATCH(ROWS($G$2:G104),COUNTIF($G$2:$G$250,"&lt;="&amp;$G$2:$G$250),0)),"")</f>
        <v>Hot Wheels Rip Rod™</v>
      </c>
    </row>
    <row r="105" spans="1:21" x14ac:dyDescent="0.25">
      <c r="A105" s="126" t="s">
        <v>2085</v>
      </c>
      <c r="B105" s="127">
        <f t="shared" si="9"/>
        <v>5</v>
      </c>
      <c r="C105" s="127">
        <f t="shared" si="5"/>
        <v>33</v>
      </c>
      <c r="D105">
        <f t="shared" si="6"/>
        <v>104</v>
      </c>
      <c r="E105" s="129" t="str">
        <f t="shared" si="7"/>
        <v>Car</v>
      </c>
      <c r="F105" s="128" t="str">
        <f t="shared" si="8"/>
        <v>MitsubishiLancerEvoX</v>
      </c>
      <c r="G105" t="s">
        <v>308</v>
      </c>
      <c r="H105">
        <v>104</v>
      </c>
      <c r="I105" s="30" t="s">
        <v>277</v>
      </c>
      <c r="J105">
        <f>ROW()</f>
        <v>105</v>
      </c>
      <c r="U105" s="185" t="str">
        <f t="array" ref="U105">IFERROR(INDEX($G$2:$G$250,MATCH(ROWS($G$2:G105),COUNTIF($G$2:$G$250,"&lt;="&amp;$G$2:$G$250),0)),"")</f>
        <v>Hot Wheels Twin Mill™</v>
      </c>
    </row>
    <row r="106" spans="1:21" x14ac:dyDescent="0.25">
      <c r="A106" s="126" t="s">
        <v>2086</v>
      </c>
      <c r="B106" s="127">
        <f t="shared" si="9"/>
        <v>5</v>
      </c>
      <c r="C106" s="127">
        <f t="shared" si="5"/>
        <v>30</v>
      </c>
      <c r="D106">
        <f t="shared" si="6"/>
        <v>105</v>
      </c>
      <c r="E106" s="129" t="str">
        <f t="shared" si="7"/>
        <v>Car</v>
      </c>
      <c r="F106" s="128" t="str">
        <f t="shared" si="8"/>
        <v>ChevroletSSNascar</v>
      </c>
      <c r="G106" t="s">
        <v>394</v>
      </c>
      <c r="H106">
        <v>105</v>
      </c>
      <c r="I106" s="30" t="s">
        <v>263</v>
      </c>
      <c r="J106">
        <f>ROW()</f>
        <v>106</v>
      </c>
      <c r="U106" s="185" t="str">
        <f t="array" ref="U106">IFERROR(INDEX($G$2:$G$250,MATCH(ROWS($G$2:G106),COUNTIF($G$2:$G$250,"&lt;="&amp;$G$2:$G$250),0)),"")</f>
        <v>HTT Pléthore LC 750</v>
      </c>
    </row>
    <row r="107" spans="1:21" x14ac:dyDescent="0.25">
      <c r="A107" s="126" t="s">
        <v>2087</v>
      </c>
      <c r="B107" s="127">
        <f t="shared" si="9"/>
        <v>5</v>
      </c>
      <c r="C107" s="127">
        <f t="shared" si="5"/>
        <v>26</v>
      </c>
      <c r="D107">
        <f t="shared" si="6"/>
        <v>106</v>
      </c>
      <c r="E107" s="129" t="str">
        <f t="shared" si="7"/>
        <v>Car</v>
      </c>
      <c r="F107" s="128" t="str">
        <f t="shared" si="8"/>
        <v>AC378GTZagato</v>
      </c>
      <c r="G107" t="s">
        <v>347</v>
      </c>
      <c r="H107">
        <v>106</v>
      </c>
      <c r="I107" s="30" t="s">
        <v>317</v>
      </c>
      <c r="J107">
        <f>ROW()</f>
        <v>107</v>
      </c>
      <c r="U107" s="185" t="str">
        <f t="array" ref="U107">IFERROR(INDEX($G$2:$G$250,MATCH(ROWS($G$2:G107),COUNTIF($G$2:$G$250,"&lt;="&amp;$G$2:$G$250),0)),"")</f>
        <v>Hyundai i30 N</v>
      </c>
    </row>
    <row r="108" spans="1:21" x14ac:dyDescent="0.25">
      <c r="A108" s="126" t="s">
        <v>2088</v>
      </c>
      <c r="B108" s="127">
        <f t="shared" si="9"/>
        <v>5</v>
      </c>
      <c r="C108" s="127">
        <f t="shared" si="5"/>
        <v>24</v>
      </c>
      <c r="D108">
        <f t="shared" si="6"/>
        <v>107</v>
      </c>
      <c r="E108" s="129" t="str">
        <f t="shared" si="7"/>
        <v>Car</v>
      </c>
      <c r="F108" s="128" t="str">
        <f t="shared" si="8"/>
        <v>Mclaren 675</v>
      </c>
      <c r="G108" t="s">
        <v>445</v>
      </c>
      <c r="H108">
        <v>108</v>
      </c>
      <c r="I108" s="30" t="s">
        <v>259</v>
      </c>
      <c r="J108">
        <f>ROW()</f>
        <v>108</v>
      </c>
      <c r="U108" s="185" t="str">
        <f t="array" ref="U108">IFERROR(INDEX($G$2:$G$250,MATCH(ROWS($G$2:G108),COUNTIF($G$2:$G$250,"&lt;="&amp;$G$2:$G$250),0)),"")</f>
        <v>Icona Vulcano V12 Hybrid</v>
      </c>
    </row>
    <row r="109" spans="1:21" x14ac:dyDescent="0.25">
      <c r="A109" s="126" t="s">
        <v>2089</v>
      </c>
      <c r="B109" s="127">
        <f t="shared" si="9"/>
        <v>5</v>
      </c>
      <c r="C109" s="127">
        <f t="shared" si="5"/>
        <v>25</v>
      </c>
      <c r="D109">
        <f t="shared" si="6"/>
        <v>108</v>
      </c>
      <c r="E109" s="129" t="str">
        <f t="shared" si="7"/>
        <v>Car</v>
      </c>
      <c r="F109" s="128" t="str">
        <f t="shared" si="8"/>
        <v>McLarenP1GTR</v>
      </c>
      <c r="G109" t="s">
        <v>495</v>
      </c>
      <c r="H109">
        <v>110</v>
      </c>
      <c r="I109" s="30" t="s">
        <v>458</v>
      </c>
      <c r="J109">
        <f>ROW()</f>
        <v>109</v>
      </c>
      <c r="U109" s="185" t="str">
        <f t="array" ref="U109">IFERROR(INDEX($G$2:$G$250,MATCH(ROWS($G$2:G109),COUNTIF($G$2:$G$250,"&lt;="&amp;$G$2:$G$250),0)),"")</f>
        <v>Infiniti FX50</v>
      </c>
    </row>
    <row r="110" spans="1:21" x14ac:dyDescent="0.25">
      <c r="A110" s="126" t="s">
        <v>2090</v>
      </c>
      <c r="B110" s="127">
        <f t="shared" si="9"/>
        <v>5</v>
      </c>
      <c r="C110" s="127">
        <f t="shared" si="5"/>
        <v>33</v>
      </c>
      <c r="D110">
        <f t="shared" si="6"/>
        <v>109</v>
      </c>
      <c r="E110" s="129" t="str">
        <f t="shared" si="7"/>
        <v>Car</v>
      </c>
      <c r="F110" s="128" t="str">
        <f t="shared" si="8"/>
        <v>ChevroletCOPO Camaro</v>
      </c>
      <c r="G110" t="s">
        <v>295</v>
      </c>
      <c r="H110">
        <v>111</v>
      </c>
      <c r="I110" s="30" t="s">
        <v>277</v>
      </c>
      <c r="J110">
        <f>ROW()</f>
        <v>110</v>
      </c>
      <c r="U110" s="185" t="str">
        <f t="array" ref="U110">IFERROR(INDEX($G$2:$G$250,MATCH(ROWS($G$2:G110),COUNTIF($G$2:$G$250,"&lt;="&amp;$G$2:$G$250),0)),"")</f>
        <v>Infiniti Vision GT</v>
      </c>
    </row>
    <row r="111" spans="1:21" x14ac:dyDescent="0.25">
      <c r="A111" s="126" t="s">
        <v>2091</v>
      </c>
      <c r="B111" s="127">
        <f t="shared" si="9"/>
        <v>5</v>
      </c>
      <c r="C111" s="127">
        <f t="shared" si="5"/>
        <v>23</v>
      </c>
      <c r="D111">
        <f t="shared" si="6"/>
        <v>110</v>
      </c>
      <c r="E111" s="129" t="str">
        <f t="shared" si="7"/>
        <v>Car</v>
      </c>
      <c r="F111" s="128" t="str">
        <f t="shared" si="8"/>
        <v>Datsun280Z</v>
      </c>
      <c r="G111" t="s">
        <v>324</v>
      </c>
      <c r="H111">
        <v>112</v>
      </c>
      <c r="I111" s="30" t="s">
        <v>317</v>
      </c>
      <c r="J111">
        <f>ROW()</f>
        <v>111</v>
      </c>
      <c r="U111" s="185" t="str">
        <f t="array" ref="U111">IFERROR(INDEX($G$2:$G$250,MATCH(ROWS($G$2:G111),COUNTIF($G$2:$G$250,"&lt;="&amp;$G$2:$G$250),0)),"")</f>
        <v>Jaguar C-X75</v>
      </c>
    </row>
    <row r="112" spans="1:21" x14ac:dyDescent="0.25">
      <c r="A112" s="126" t="s">
        <v>2092</v>
      </c>
      <c r="B112" s="127">
        <f t="shared" si="9"/>
        <v>5</v>
      </c>
      <c r="C112" s="127">
        <f t="shared" si="5"/>
        <v>29</v>
      </c>
      <c r="D112">
        <f t="shared" si="6"/>
        <v>111</v>
      </c>
      <c r="E112" s="129" t="str">
        <f t="shared" si="7"/>
        <v>Car</v>
      </c>
      <c r="F112" s="128" t="str">
        <f t="shared" si="8"/>
        <v>Shelby Cobra 427</v>
      </c>
      <c r="G112" t="s">
        <v>384</v>
      </c>
      <c r="H112">
        <v>113</v>
      </c>
      <c r="I112" s="30" t="s">
        <v>263</v>
      </c>
      <c r="J112">
        <f>ROW()</f>
        <v>112</v>
      </c>
      <c r="U112" s="185" t="str">
        <f t="array" ref="U112">IFERROR(INDEX($G$2:$G$250,MATCH(ROWS($G$2:G112),COUNTIF($G$2:$G$250,"&lt;="&amp;$G$2:$G$250),0)),"")</f>
        <v>Jaguar F-Type Project 7</v>
      </c>
    </row>
    <row r="113" spans="1:21" x14ac:dyDescent="0.25">
      <c r="A113" s="126" t="s">
        <v>2093</v>
      </c>
      <c r="B113" s="127">
        <f t="shared" si="9"/>
        <v>5</v>
      </c>
      <c r="C113" s="127">
        <f t="shared" si="5"/>
        <v>34</v>
      </c>
      <c r="D113">
        <f t="shared" si="6"/>
        <v>112</v>
      </c>
      <c r="E113" s="129" t="str">
        <f t="shared" si="7"/>
        <v>Car</v>
      </c>
      <c r="F113" s="128" t="str">
        <f t="shared" si="8"/>
        <v>Subaru Impreza WRXSTI</v>
      </c>
      <c r="G113" t="s">
        <v>309</v>
      </c>
      <c r="H113">
        <v>114</v>
      </c>
      <c r="I113" s="30" t="s">
        <v>277</v>
      </c>
      <c r="J113">
        <f>ROW()</f>
        <v>113</v>
      </c>
      <c r="U113" s="185" t="str">
        <f t="array" ref="U113">IFERROR(INDEX($G$2:$G$250,MATCH(ROWS($G$2:G113),COUNTIF($G$2:$G$250,"&lt;="&amp;$G$2:$G$250),0)),"")</f>
        <v>Jaguar F-Type R</v>
      </c>
    </row>
    <row r="114" spans="1:21" x14ac:dyDescent="0.25">
      <c r="A114" s="126" t="s">
        <v>2094</v>
      </c>
      <c r="B114" s="127">
        <f t="shared" si="9"/>
        <v>5</v>
      </c>
      <c r="C114" s="127">
        <f t="shared" si="5"/>
        <v>26</v>
      </c>
      <c r="D114">
        <f t="shared" si="6"/>
        <v>113</v>
      </c>
      <c r="E114" s="129" t="str">
        <f t="shared" si="7"/>
        <v>Car</v>
      </c>
      <c r="F114" s="128" t="str">
        <f t="shared" si="8"/>
        <v>Kepler Motion</v>
      </c>
      <c r="G114" t="s">
        <v>397</v>
      </c>
      <c r="H114">
        <v>107</v>
      </c>
      <c r="I114" s="30" t="s">
        <v>263</v>
      </c>
      <c r="J114">
        <f>ROW()</f>
        <v>114</v>
      </c>
      <c r="U114" s="185" t="str">
        <f t="array" ref="U114">IFERROR(INDEX($G$2:$G$250,MATCH(ROWS($G$2:G114),COUNTIF($G$2:$G$250,"&lt;="&amp;$G$2:$G$250),0)),"")</f>
        <v>Jaguar XJ220S</v>
      </c>
    </row>
    <row r="115" spans="1:21" x14ac:dyDescent="0.25">
      <c r="A115" s="126" t="s">
        <v>2095</v>
      </c>
      <c r="B115" s="127">
        <f t="shared" si="9"/>
        <v>5</v>
      </c>
      <c r="C115" s="127">
        <f t="shared" si="5"/>
        <v>33</v>
      </c>
      <c r="D115">
        <f t="shared" si="6"/>
        <v>114</v>
      </c>
      <c r="E115" s="129" t="str">
        <f t="shared" si="7"/>
        <v>Car</v>
      </c>
      <c r="F115" s="128" t="str">
        <f t="shared" si="8"/>
        <v>Bentley EXP10 Speed6</v>
      </c>
      <c r="G115" t="s">
        <v>449</v>
      </c>
      <c r="H115">
        <v>109</v>
      </c>
      <c r="I115" s="30" t="s">
        <v>259</v>
      </c>
      <c r="J115">
        <f>ROW()</f>
        <v>115</v>
      </c>
      <c r="U115" s="185" t="str">
        <f t="array" ref="U115">IFERROR(INDEX($G$2:$G$250,MATCH(ROWS($G$2:G115),COUNTIF($G$2:$G$250,"&lt;="&amp;$G$2:$G$250),0)),"")</f>
        <v>Kawasaki Ninja H2R</v>
      </c>
    </row>
    <row r="116" spans="1:21" x14ac:dyDescent="0.25">
      <c r="A116" s="126" t="s">
        <v>2096</v>
      </c>
      <c r="B116" s="127">
        <f t="shared" si="9"/>
        <v>5</v>
      </c>
      <c r="C116" s="127">
        <f t="shared" si="5"/>
        <v>25</v>
      </c>
      <c r="D116">
        <f t="shared" si="6"/>
        <v>115</v>
      </c>
      <c r="E116" s="129" t="str">
        <f t="shared" si="7"/>
        <v>Car</v>
      </c>
      <c r="F116" s="128" t="str">
        <f t="shared" si="8"/>
        <v>Mclaren 570S</v>
      </c>
      <c r="G116" t="s">
        <v>437</v>
      </c>
      <c r="H116">
        <v>115</v>
      </c>
      <c r="I116" s="30" t="s">
        <v>259</v>
      </c>
      <c r="J116">
        <f>ROW()</f>
        <v>116</v>
      </c>
      <c r="U116" s="185" t="str">
        <f t="array" ref="U116">IFERROR(INDEX($G$2:$G$250,MATCH(ROWS($G$2:G116),COUNTIF($G$2:$G$250,"&lt;="&amp;$G$2:$G$250),0)),"")</f>
        <v>Kawasaki Z800</v>
      </c>
    </row>
    <row r="117" spans="1:21" x14ac:dyDescent="0.25">
      <c r="A117" s="126" t="s">
        <v>2097</v>
      </c>
      <c r="B117" s="127">
        <f t="shared" si="9"/>
        <v>5</v>
      </c>
      <c r="C117" s="127">
        <f t="shared" si="5"/>
        <v>23</v>
      </c>
      <c r="D117">
        <f t="shared" si="6"/>
        <v>116</v>
      </c>
      <c r="E117" s="129" t="str">
        <f t="shared" si="7"/>
        <v>Car</v>
      </c>
      <c r="F117" s="128" t="str">
        <f t="shared" si="8"/>
        <v>McLaren F1</v>
      </c>
      <c r="G117" t="s">
        <v>480</v>
      </c>
      <c r="H117">
        <v>118</v>
      </c>
      <c r="I117" s="30" t="s">
        <v>458</v>
      </c>
      <c r="J117">
        <f>ROW()</f>
        <v>117</v>
      </c>
      <c r="U117" s="185" t="str">
        <f t="array" ref="U117">IFERROR(INDEX($G$2:$G$250,MATCH(ROWS($G$2:G117),COUNTIF($G$2:$G$250,"&lt;="&amp;$G$2:$G$250),0)),"")</f>
        <v>Kepler Motion</v>
      </c>
    </row>
    <row r="118" spans="1:21" x14ac:dyDescent="0.25">
      <c r="A118" s="126" t="s">
        <v>2098</v>
      </c>
      <c r="B118" s="127">
        <f t="shared" si="9"/>
        <v>5</v>
      </c>
      <c r="C118" s="127">
        <f t="shared" si="5"/>
        <v>32</v>
      </c>
      <c r="D118">
        <f t="shared" si="6"/>
        <v>117</v>
      </c>
      <c r="E118" s="129" t="str">
        <f t="shared" si="7"/>
        <v>Car</v>
      </c>
      <c r="F118" s="128" t="str">
        <f t="shared" si="8"/>
        <v>Lamborghini Huracan</v>
      </c>
      <c r="G118" t="s">
        <v>465</v>
      </c>
      <c r="H118">
        <v>116</v>
      </c>
      <c r="I118" s="30" t="s">
        <v>458</v>
      </c>
      <c r="J118">
        <f>ROW()</f>
        <v>118</v>
      </c>
      <c r="U118" s="185" t="str">
        <f t="array" ref="U118">IFERROR(INDEX($G$2:$G$250,MATCH(ROWS($G$2:G118),COUNTIF($G$2:$G$250,"&lt;="&amp;$G$2:$G$250),0)),"")</f>
        <v>Koenigsegg Agera R</v>
      </c>
    </row>
    <row r="119" spans="1:21" x14ac:dyDescent="0.25">
      <c r="A119" s="126" t="s">
        <v>2099</v>
      </c>
      <c r="B119" s="127">
        <f t="shared" si="9"/>
        <v>5</v>
      </c>
      <c r="C119" s="127">
        <f t="shared" si="5"/>
        <v>32</v>
      </c>
      <c r="D119">
        <f t="shared" si="6"/>
        <v>118</v>
      </c>
      <c r="E119" s="129" t="str">
        <f t="shared" si="7"/>
        <v>Car</v>
      </c>
      <c r="F119" s="128" t="str">
        <f t="shared" si="8"/>
        <v>Cadillac 16 Concept</v>
      </c>
      <c r="G119" t="s">
        <v>483</v>
      </c>
      <c r="H119">
        <v>117</v>
      </c>
      <c r="I119" s="30" t="s">
        <v>458</v>
      </c>
      <c r="J119">
        <f>ROW()</f>
        <v>119</v>
      </c>
      <c r="U119" s="185" t="str">
        <f t="array" ref="U119">IFERROR(INDEX($G$2:$G$250,MATCH(ROWS($G$2:G119),COUNTIF($G$2:$G$250,"&lt;="&amp;$G$2:$G$250),0)),"")</f>
        <v>Koenigsegg One:1</v>
      </c>
    </row>
    <row r="120" spans="1:21" x14ac:dyDescent="0.25">
      <c r="A120" s="126" t="s">
        <v>2100</v>
      </c>
      <c r="B120" s="127">
        <f t="shared" si="9"/>
        <v>5</v>
      </c>
      <c r="C120" s="127">
        <f t="shared" si="5"/>
        <v>23</v>
      </c>
      <c r="D120">
        <f t="shared" si="6"/>
        <v>119</v>
      </c>
      <c r="E120" s="129" t="str">
        <f t="shared" si="7"/>
        <v>Car</v>
      </c>
      <c r="F120" s="128" t="str">
        <f t="shared" si="8"/>
        <v>DS3 Racing</v>
      </c>
      <c r="G120" t="s">
        <v>292</v>
      </c>
      <c r="H120">
        <v>119</v>
      </c>
      <c r="I120" s="30" t="s">
        <v>277</v>
      </c>
      <c r="J120">
        <f>ROW()</f>
        <v>120</v>
      </c>
      <c r="U120" s="185" t="str">
        <f t="array" ref="U120">IFERROR(INDEX($G$2:$G$250,MATCH(ROWS($G$2:G120),COUNTIF($G$2:$G$250,"&lt;="&amp;$G$2:$G$250),0)),"")</f>
        <v>KTM 1290 Super Duke R</v>
      </c>
    </row>
    <row r="121" spans="1:21" x14ac:dyDescent="0.25">
      <c r="A121" s="126" t="s">
        <v>2101</v>
      </c>
      <c r="B121" s="127">
        <f t="shared" si="9"/>
        <v>5</v>
      </c>
      <c r="C121" s="127">
        <f t="shared" si="5"/>
        <v>24</v>
      </c>
      <c r="D121">
        <f t="shared" si="6"/>
        <v>120</v>
      </c>
      <c r="E121" s="129" t="str">
        <f t="shared" si="7"/>
        <v>Car</v>
      </c>
      <c r="F121" s="128" t="str">
        <f t="shared" si="8"/>
        <v>Honda S2000</v>
      </c>
      <c r="G121" t="s">
        <v>306</v>
      </c>
      <c r="H121">
        <v>120</v>
      </c>
      <c r="I121" s="30" t="s">
        <v>277</v>
      </c>
      <c r="J121">
        <f>ROW()</f>
        <v>121</v>
      </c>
      <c r="U121" s="185" t="str">
        <f t="array" ref="U121">IFERROR(INDEX($G$2:$G$250,MATCH(ROWS($G$2:G121),COUNTIF($G$2:$G$250,"&lt;="&amp;$G$2:$G$250),0)),"")</f>
        <v>Lamborghini Asterion</v>
      </c>
    </row>
    <row r="122" spans="1:21" x14ac:dyDescent="0.25">
      <c r="A122" s="126" t="s">
        <v>2102</v>
      </c>
      <c r="B122" s="127">
        <f t="shared" si="9"/>
        <v>5</v>
      </c>
      <c r="C122" s="127">
        <f t="shared" si="5"/>
        <v>31</v>
      </c>
      <c r="D122">
        <f t="shared" si="6"/>
        <v>121</v>
      </c>
      <c r="E122" s="129" t="str">
        <f t="shared" si="7"/>
        <v>Car</v>
      </c>
      <c r="F122" s="128" t="str">
        <f t="shared" si="8"/>
        <v>Range Rover Evoque</v>
      </c>
      <c r="G122" t="s">
        <v>326</v>
      </c>
      <c r="H122">
        <v>121</v>
      </c>
      <c r="I122" s="30" t="s">
        <v>317</v>
      </c>
      <c r="J122">
        <f>ROW()</f>
        <v>122</v>
      </c>
      <c r="U122" s="185" t="str">
        <f t="array" ref="U122">IFERROR(INDEX($G$2:$G$250,MATCH(ROWS($G$2:G122),COUNTIF($G$2:$G$250,"&lt;="&amp;$G$2:$G$250),0)),"")</f>
        <v>Lamborghini Aventador LP 700-4</v>
      </c>
    </row>
    <row r="123" spans="1:21" x14ac:dyDescent="0.25">
      <c r="A123" s="126" t="s">
        <v>2103</v>
      </c>
      <c r="B123" s="127">
        <f t="shared" si="9"/>
        <v>5</v>
      </c>
      <c r="C123" s="127">
        <f t="shared" si="5"/>
        <v>32</v>
      </c>
      <c r="D123">
        <f t="shared" si="6"/>
        <v>122</v>
      </c>
      <c r="E123" s="129" t="str">
        <f t="shared" si="7"/>
        <v>Car</v>
      </c>
      <c r="F123" s="128" t="str">
        <f t="shared" si="8"/>
        <v>Mercedes SLK 55 AMG</v>
      </c>
      <c r="G123" t="s">
        <v>338</v>
      </c>
      <c r="H123">
        <v>122</v>
      </c>
      <c r="I123" s="30" t="s">
        <v>317</v>
      </c>
      <c r="J123">
        <f>ROW()</f>
        <v>123</v>
      </c>
      <c r="U123" s="185" t="str">
        <f t="array" ref="U123">IFERROR(INDEX($G$2:$G$250,MATCH(ROWS($G$2:G123),COUNTIF($G$2:$G$250,"&lt;="&amp;$G$2:$G$250),0)),"")</f>
        <v>Lamborghini Aventador SV</v>
      </c>
    </row>
    <row r="124" spans="1:21" x14ac:dyDescent="0.25">
      <c r="A124" s="126" t="s">
        <v>2104</v>
      </c>
      <c r="B124" s="127">
        <f t="shared" si="9"/>
        <v>5</v>
      </c>
      <c r="C124" s="127">
        <f t="shared" si="5"/>
        <v>28</v>
      </c>
      <c r="D124">
        <f t="shared" si="6"/>
        <v>123</v>
      </c>
      <c r="E124" s="129" t="str">
        <f t="shared" si="7"/>
        <v>Car</v>
      </c>
      <c r="F124" s="128" t="str">
        <f t="shared" si="8"/>
        <v>Toyota Supra RZ</v>
      </c>
      <c r="G124" t="s">
        <v>351</v>
      </c>
      <c r="H124">
        <v>123</v>
      </c>
      <c r="I124" s="30" t="s">
        <v>317</v>
      </c>
      <c r="J124">
        <f>ROW()</f>
        <v>124</v>
      </c>
      <c r="U124" s="185" t="str">
        <f t="array" ref="U124">IFERROR(INDEX($G$2:$G$250,MATCH(ROWS($G$2:G124),COUNTIF($G$2:$G$250,"&lt;="&amp;$G$2:$G$250),0)),"")</f>
        <v>Lamborghini Centenario</v>
      </c>
    </row>
    <row r="125" spans="1:21" x14ac:dyDescent="0.25">
      <c r="A125" s="126" t="s">
        <v>2105</v>
      </c>
      <c r="B125" s="127">
        <f t="shared" si="9"/>
        <v>5</v>
      </c>
      <c r="C125" s="127">
        <f t="shared" si="5"/>
        <v>35</v>
      </c>
      <c r="D125">
        <f t="shared" si="6"/>
        <v>124</v>
      </c>
      <c r="E125" s="129" t="str">
        <f t="shared" si="7"/>
        <v>Car</v>
      </c>
      <c r="F125" s="128" t="str">
        <f t="shared" si="8"/>
        <v>Nissan Skyline GTR R34</v>
      </c>
      <c r="G125" t="s">
        <v>370</v>
      </c>
      <c r="H125">
        <v>28</v>
      </c>
      <c r="I125" s="30" t="s">
        <v>263</v>
      </c>
      <c r="J125">
        <f>ROW()</f>
        <v>125</v>
      </c>
      <c r="U125" s="185" t="str">
        <f t="array" ref="U125">IFERROR(INDEX($G$2:$G$250,MATCH(ROWS($G$2:G125),COUNTIF($G$2:$G$250,"&lt;="&amp;$G$2:$G$250),0)),"")</f>
        <v>Lamborghini Countach 25th Anniversary</v>
      </c>
    </row>
    <row r="126" spans="1:21" x14ac:dyDescent="0.25">
      <c r="A126" s="126" t="s">
        <v>2106</v>
      </c>
      <c r="B126" s="127">
        <f t="shared" si="9"/>
        <v>5</v>
      </c>
      <c r="C126" s="127">
        <f t="shared" si="5"/>
        <v>24</v>
      </c>
      <c r="D126">
        <f t="shared" si="6"/>
        <v>125</v>
      </c>
      <c r="E126" s="129" t="str">
        <f t="shared" si="7"/>
        <v>Car</v>
      </c>
      <c r="F126" s="128" t="str">
        <f t="shared" si="8"/>
        <v>Peugeot SR1</v>
      </c>
      <c r="G126" t="s">
        <v>393</v>
      </c>
      <c r="H126">
        <v>125</v>
      </c>
      <c r="I126" s="30" t="s">
        <v>263</v>
      </c>
      <c r="J126">
        <f>ROW()</f>
        <v>126</v>
      </c>
      <c r="U126" s="185" t="str">
        <f t="array" ref="U126">IFERROR(INDEX($G$2:$G$250,MATCH(ROWS($G$2:G126),COUNTIF($G$2:$G$250,"&lt;="&amp;$G$2:$G$250),0)),"")</f>
        <v>Lamborghini Egoista</v>
      </c>
    </row>
    <row r="127" spans="1:21" x14ac:dyDescent="0.25">
      <c r="A127" s="126" t="s">
        <v>2107</v>
      </c>
      <c r="B127" s="127">
        <f t="shared" si="9"/>
        <v>5</v>
      </c>
      <c r="C127" s="127">
        <f t="shared" si="5"/>
        <v>33</v>
      </c>
      <c r="D127">
        <f t="shared" si="6"/>
        <v>126</v>
      </c>
      <c r="E127" s="129" t="str">
        <f t="shared" si="7"/>
        <v>Car</v>
      </c>
      <c r="F127" s="128" t="str">
        <f t="shared" si="8"/>
        <v>Lamborghini Asterion</v>
      </c>
      <c r="G127" t="s">
        <v>429</v>
      </c>
      <c r="H127">
        <v>126</v>
      </c>
      <c r="I127" s="30" t="s">
        <v>259</v>
      </c>
      <c r="J127">
        <f>ROW()</f>
        <v>127</v>
      </c>
      <c r="U127" s="185" t="str">
        <f t="array" ref="U127">IFERROR(INDEX($G$2:$G$250,MATCH(ROWS($G$2:G127),COUNTIF($G$2:$G$250,"&lt;="&amp;$G$2:$G$250),0)),"")</f>
        <v>Lamborghini Estoque</v>
      </c>
    </row>
    <row r="128" spans="1:21" x14ac:dyDescent="0.25">
      <c r="A128" s="126" t="s">
        <v>2108</v>
      </c>
      <c r="B128" s="127">
        <f t="shared" si="9"/>
        <v>5</v>
      </c>
      <c r="C128" s="127">
        <f t="shared" si="5"/>
        <v>29</v>
      </c>
      <c r="D128">
        <f t="shared" si="6"/>
        <v>127</v>
      </c>
      <c r="E128" s="129" t="str">
        <f t="shared" si="7"/>
        <v>Car</v>
      </c>
      <c r="F128" s="128" t="str">
        <f t="shared" si="8"/>
        <v>Mazzanti Evantra</v>
      </c>
      <c r="G128" t="s">
        <v>433</v>
      </c>
      <c r="H128">
        <v>127</v>
      </c>
      <c r="I128" s="30" t="s">
        <v>259</v>
      </c>
      <c r="J128">
        <f>ROW()</f>
        <v>128</v>
      </c>
      <c r="U128" s="185" t="str">
        <f t="array" ref="U128">IFERROR(INDEX($G$2:$G$250,MATCH(ROWS($G$2:G128),COUNTIF($G$2:$G$250,"&lt;="&amp;$G$2:$G$250),0)),"")</f>
        <v>Lamborghini Gallardo LP 560-4 2013</v>
      </c>
    </row>
    <row r="129" spans="1:21" x14ac:dyDescent="0.25">
      <c r="A129" s="126" t="s">
        <v>2109</v>
      </c>
      <c r="B129" s="127">
        <f t="shared" si="9"/>
        <v>5</v>
      </c>
      <c r="C129" s="127">
        <f t="shared" si="5"/>
        <v>23</v>
      </c>
      <c r="D129">
        <f t="shared" si="6"/>
        <v>128</v>
      </c>
      <c r="E129" s="129" t="str">
        <f t="shared" si="7"/>
        <v>Car</v>
      </c>
      <c r="F129" s="128" t="str">
        <f t="shared" si="8"/>
        <v>Mosler GT3</v>
      </c>
      <c r="G129" t="s">
        <v>446</v>
      </c>
      <c r="H129">
        <v>128</v>
      </c>
      <c r="I129" s="30" t="s">
        <v>259</v>
      </c>
      <c r="J129">
        <f>ROW()</f>
        <v>129</v>
      </c>
      <c r="U129" s="185" t="str">
        <f t="array" ref="U129">IFERROR(INDEX($G$2:$G$250,MATCH(ROWS($G$2:G129),COUNTIF($G$2:$G$250,"&lt;="&amp;$G$2:$G$250),0)),"")</f>
        <v>Lamborghini Huracán</v>
      </c>
    </row>
    <row r="130" spans="1:21" x14ac:dyDescent="0.25">
      <c r="A130" s="126" t="s">
        <v>2110</v>
      </c>
      <c r="B130" s="127">
        <f t="shared" si="9"/>
        <v>5</v>
      </c>
      <c r="C130" s="127">
        <f t="shared" ref="C130:C193" si="10">FIND("|",A130,B130+1)</f>
        <v>32</v>
      </c>
      <c r="D130">
        <f t="shared" ref="D130:D193" si="11">_xlfn.NUMBERVALUE(MID(A130,2,B130-2))</f>
        <v>129</v>
      </c>
      <c r="E130" s="129" t="str">
        <f t="shared" ref="E130:E193" si="12">IF(ISERROR(FIND("CarDef",A130)),"Bike","Car")</f>
        <v>Car</v>
      </c>
      <c r="F130" s="128" t="str">
        <f t="shared" ref="F130:F193" si="13">SUBSTITUTE(MID(A130,B130+LEN(E130)+5,C130-B130-LEN(E130)-5),"_"," ")</f>
        <v>Lamborghini Egoista</v>
      </c>
      <c r="G130" t="s">
        <v>476</v>
      </c>
      <c r="H130">
        <v>129</v>
      </c>
      <c r="I130" s="30" t="s">
        <v>458</v>
      </c>
      <c r="J130">
        <f>ROW()</f>
        <v>130</v>
      </c>
      <c r="U130" s="185" t="str">
        <f t="array" ref="U130">IFERROR(INDEX($G$2:$G$250,MATCH(ROWS($G$2:G130),COUNTIF($G$2:$G$250,"&lt;="&amp;$G$2:$G$250),0)),"")</f>
        <v>Lamborghini Miura</v>
      </c>
    </row>
    <row r="131" spans="1:21" x14ac:dyDescent="0.25">
      <c r="A131" s="126" t="s">
        <v>2111</v>
      </c>
      <c r="B131" s="127">
        <f t="shared" ref="B131:B194" si="14">FIND("|",A131)</f>
        <v>5</v>
      </c>
      <c r="C131" s="127">
        <f t="shared" si="10"/>
        <v>31</v>
      </c>
      <c r="D131">
        <f t="shared" si="11"/>
        <v>130</v>
      </c>
      <c r="E131" s="129" t="str">
        <f t="shared" si="12"/>
        <v>Car</v>
      </c>
      <c r="F131" s="128" t="str">
        <f t="shared" si="13"/>
        <v>Renault Sport RS01</v>
      </c>
      <c r="G131" t="s">
        <v>490</v>
      </c>
      <c r="H131">
        <v>130</v>
      </c>
      <c r="I131" s="30" t="s">
        <v>458</v>
      </c>
      <c r="J131">
        <f>ROW()</f>
        <v>131</v>
      </c>
      <c r="U131" s="185" t="str">
        <f t="array" ref="U131">IFERROR(INDEX($G$2:$G$250,MATCH(ROWS($G$2:G131),COUNTIF($G$2:$G$250,"&lt;="&amp;$G$2:$G$250),0)),"")</f>
        <v>Lamborghini Murciélago LP640</v>
      </c>
    </row>
    <row r="132" spans="1:21" x14ac:dyDescent="0.25">
      <c r="A132" s="126" t="s">
        <v>2112</v>
      </c>
      <c r="B132" s="127">
        <f t="shared" si="14"/>
        <v>5</v>
      </c>
      <c r="C132" s="127">
        <f t="shared" si="10"/>
        <v>26</v>
      </c>
      <c r="D132">
        <f t="shared" si="11"/>
        <v>131</v>
      </c>
      <c r="E132" s="129" t="str">
        <f t="shared" si="12"/>
        <v>Car</v>
      </c>
      <c r="F132" s="128" t="str">
        <f t="shared" si="13"/>
        <v>Trion Nemesis</v>
      </c>
      <c r="G132" t="s">
        <v>497</v>
      </c>
      <c r="H132">
        <v>131</v>
      </c>
      <c r="I132" s="30" t="s">
        <v>458</v>
      </c>
      <c r="J132">
        <f>ROW()</f>
        <v>132</v>
      </c>
      <c r="U132" s="185" t="str">
        <f t="array" ref="U132">IFERROR(INDEX($G$2:$G$250,MATCH(ROWS($G$2:G132),COUNTIF($G$2:$G$250,"&lt;="&amp;$G$2:$G$250),0)),"")</f>
        <v>Lamborghini Sesto Elemento</v>
      </c>
    </row>
    <row r="133" spans="1:21" x14ac:dyDescent="0.25">
      <c r="A133" s="126" t="s">
        <v>2113</v>
      </c>
      <c r="B133" s="127">
        <f t="shared" si="14"/>
        <v>5</v>
      </c>
      <c r="C133" s="127">
        <f t="shared" si="10"/>
        <v>36</v>
      </c>
      <c r="D133">
        <f t="shared" si="11"/>
        <v>132</v>
      </c>
      <c r="E133" s="129" t="str">
        <f t="shared" si="12"/>
        <v>Car</v>
      </c>
      <c r="F133" s="128" t="str">
        <f t="shared" si="13"/>
        <v>Volkswagen Beetle Turbo</v>
      </c>
      <c r="G133" t="s">
        <v>289</v>
      </c>
      <c r="H133">
        <v>138</v>
      </c>
      <c r="I133" s="30" t="s">
        <v>277</v>
      </c>
      <c r="J133">
        <f>ROW()</f>
        <v>133</v>
      </c>
      <c r="U133" s="185" t="str">
        <f t="array" ref="U133">IFERROR(INDEX($G$2:$G$250,MATCH(ROWS($G$2:G133),COUNTIF($G$2:$G$250,"&lt;="&amp;$G$2:$G$250),0)),"")</f>
        <v>Lamborghini Urus</v>
      </c>
    </row>
    <row r="134" spans="1:21" x14ac:dyDescent="0.25">
      <c r="A134" s="126" t="s">
        <v>2114</v>
      </c>
      <c r="B134" s="127">
        <f t="shared" si="14"/>
        <v>5</v>
      </c>
      <c r="C134" s="127">
        <f t="shared" si="10"/>
        <v>25</v>
      </c>
      <c r="D134">
        <f t="shared" si="11"/>
        <v>133</v>
      </c>
      <c r="E134" s="129" t="str">
        <f t="shared" si="12"/>
        <v>Car</v>
      </c>
      <c r="F134" s="128" t="str">
        <f t="shared" si="13"/>
        <v>AlfaRomeo 4C</v>
      </c>
      <c r="G134" t="s">
        <v>310</v>
      </c>
      <c r="H134">
        <v>133</v>
      </c>
      <c r="I134" s="30" t="s">
        <v>277</v>
      </c>
      <c r="J134">
        <f>ROW()</f>
        <v>134</v>
      </c>
      <c r="U134" s="185" t="str">
        <f t="array" ref="U134">IFERROR(INDEX($G$2:$G$250,MATCH(ROWS($G$2:G134),COUNTIF($G$2:$G$250,"&lt;="&amp;$G$2:$G$250),0)),"")</f>
        <v>Lamborghini Veneno</v>
      </c>
    </row>
    <row r="135" spans="1:21" x14ac:dyDescent="0.25">
      <c r="A135" s="126" t="s">
        <v>2115</v>
      </c>
      <c r="B135" s="127">
        <f t="shared" si="14"/>
        <v>5</v>
      </c>
      <c r="C135" s="127">
        <f t="shared" si="10"/>
        <v>27</v>
      </c>
      <c r="D135">
        <f t="shared" si="11"/>
        <v>134</v>
      </c>
      <c r="E135" s="129" t="str">
        <f t="shared" si="12"/>
        <v>Car</v>
      </c>
      <c r="F135" s="128" t="str">
        <f t="shared" si="13"/>
        <v>Ed Design Torq</v>
      </c>
      <c r="G135" t="s">
        <v>349</v>
      </c>
      <c r="H135">
        <v>132</v>
      </c>
      <c r="I135" s="30" t="s">
        <v>317</v>
      </c>
      <c r="J135">
        <f>ROW()</f>
        <v>135</v>
      </c>
      <c r="U135" s="185" t="str">
        <f t="array" ref="U135">IFERROR(INDEX($G$2:$G$250,MATCH(ROWS($G$2:G135),COUNTIF($G$2:$G$250,"&lt;="&amp;$G$2:$G$250),0)),"")</f>
        <v>Lightning LS-218</v>
      </c>
    </row>
    <row r="136" spans="1:21" x14ac:dyDescent="0.25">
      <c r="A136" s="126" t="s">
        <v>2116</v>
      </c>
      <c r="B136" s="127">
        <f t="shared" si="14"/>
        <v>5</v>
      </c>
      <c r="C136" s="127">
        <f t="shared" si="10"/>
        <v>27</v>
      </c>
      <c r="D136">
        <f t="shared" si="11"/>
        <v>136</v>
      </c>
      <c r="E136" s="129" t="str">
        <f t="shared" si="12"/>
        <v>Car</v>
      </c>
      <c r="F136" s="128" t="str">
        <f t="shared" si="13"/>
        <v>Rinspeed Zazen</v>
      </c>
      <c r="G136" t="s">
        <v>381</v>
      </c>
      <c r="H136">
        <v>135</v>
      </c>
      <c r="I136" s="30" t="s">
        <v>263</v>
      </c>
      <c r="J136">
        <f>ROW()</f>
        <v>136</v>
      </c>
      <c r="U136" s="185" t="str">
        <f t="array" ref="U136">IFERROR(INDEX($G$2:$G$250,MATCH(ROWS($G$2:G136),COUNTIF($G$2:$G$250,"&lt;="&amp;$G$2:$G$250),0)),"")</f>
        <v>Lotus Evora Enduro GT</v>
      </c>
    </row>
    <row r="137" spans="1:21" x14ac:dyDescent="0.25">
      <c r="A137" s="126" t="s">
        <v>2117</v>
      </c>
      <c r="B137" s="127">
        <f t="shared" si="14"/>
        <v>5</v>
      </c>
      <c r="C137" s="127">
        <f t="shared" si="10"/>
        <v>32</v>
      </c>
      <c r="D137">
        <f t="shared" si="11"/>
        <v>137</v>
      </c>
      <c r="E137" s="129" t="str">
        <f t="shared" si="12"/>
        <v>Car</v>
      </c>
      <c r="F137" s="128" t="str">
        <f t="shared" si="13"/>
        <v>Lamborghini Estoque</v>
      </c>
      <c r="G137" t="s">
        <v>400</v>
      </c>
      <c r="H137">
        <v>134</v>
      </c>
      <c r="I137" s="30" t="s">
        <v>263</v>
      </c>
      <c r="J137">
        <f>ROW()</f>
        <v>137</v>
      </c>
      <c r="U137" s="185" t="str">
        <f t="array" ref="U137">IFERROR(INDEX($G$2:$G$250,MATCH(ROWS($G$2:G137),COUNTIF($G$2:$G$250,"&lt;="&amp;$G$2:$G$250),0)),"")</f>
        <v>Lotus Evora Sport 410</v>
      </c>
    </row>
    <row r="138" spans="1:21" x14ac:dyDescent="0.25">
      <c r="A138" s="126" t="s">
        <v>2118</v>
      </c>
      <c r="B138" s="127">
        <f t="shared" si="14"/>
        <v>5</v>
      </c>
      <c r="C138" s="127">
        <f t="shared" si="10"/>
        <v>27</v>
      </c>
      <c r="D138">
        <f t="shared" si="11"/>
        <v>138</v>
      </c>
      <c r="E138" s="129" t="str">
        <f t="shared" si="12"/>
        <v>Car</v>
      </c>
      <c r="F138" s="128" t="str">
        <f t="shared" si="13"/>
        <v>Sbarro Alcador</v>
      </c>
      <c r="G138" t="s">
        <v>444</v>
      </c>
      <c r="H138">
        <v>136</v>
      </c>
      <c r="I138" s="30" t="s">
        <v>259</v>
      </c>
      <c r="J138">
        <f>ROW()</f>
        <v>138</v>
      </c>
      <c r="U138" s="185" t="str">
        <f t="array" ref="U138">IFERROR(INDEX($G$2:$G$250,MATCH(ROWS($G$2:G138),COUNTIF($G$2:$G$250,"&lt;="&amp;$G$2:$G$250),0)),"")</f>
        <v>Lotus Exige S Coupe</v>
      </c>
    </row>
    <row r="139" spans="1:21" x14ac:dyDescent="0.25">
      <c r="A139" s="126" t="s">
        <v>2119</v>
      </c>
      <c r="B139" s="127">
        <f t="shared" si="14"/>
        <v>5</v>
      </c>
      <c r="C139" s="127">
        <f t="shared" si="10"/>
        <v>37</v>
      </c>
      <c r="D139">
        <f t="shared" si="11"/>
        <v>139</v>
      </c>
      <c r="E139" s="129" t="str">
        <f t="shared" si="12"/>
        <v>Car</v>
      </c>
      <c r="F139" s="128" t="str">
        <f t="shared" si="13"/>
        <v>Chevrolet 2016 Camaro SS</v>
      </c>
      <c r="G139" t="s">
        <v>450</v>
      </c>
      <c r="H139">
        <v>140</v>
      </c>
      <c r="I139" s="30" t="s">
        <v>259</v>
      </c>
      <c r="J139">
        <f>ROW()</f>
        <v>139</v>
      </c>
      <c r="U139" s="185" t="str">
        <f t="array" ref="U139">IFERROR(INDEX($G$2:$G$250,MATCH(ROWS($G$2:G139),COUNTIF($G$2:$G$250,"&lt;="&amp;$G$2:$G$250),0)),"")</f>
        <v>Lucra L148</v>
      </c>
    </row>
    <row r="140" spans="1:21" x14ac:dyDescent="0.25">
      <c r="A140" s="126" t="s">
        <v>2120</v>
      </c>
      <c r="B140" s="127">
        <f t="shared" si="14"/>
        <v>5</v>
      </c>
      <c r="C140" s="127">
        <f t="shared" si="10"/>
        <v>28</v>
      </c>
      <c r="D140">
        <f t="shared" si="11"/>
        <v>140</v>
      </c>
      <c r="E140" s="129" t="str">
        <f t="shared" si="12"/>
        <v>Car</v>
      </c>
      <c r="F140" s="128" t="str">
        <f t="shared" si="13"/>
        <v>Holden Coupe 60</v>
      </c>
      <c r="G140" t="s">
        <v>399</v>
      </c>
      <c r="H140">
        <v>137</v>
      </c>
      <c r="I140" s="30" t="s">
        <v>263</v>
      </c>
      <c r="J140">
        <f>ROW()</f>
        <v>140</v>
      </c>
      <c r="U140" s="185" t="str">
        <f t="array" ref="U140">IFERROR(INDEX($G$2:$G$250,MATCH(ROWS($G$2:G140),COUNTIF($G$2:$G$250,"&lt;="&amp;$G$2:$G$250),0)),"")</f>
        <v>Marussia B2</v>
      </c>
    </row>
    <row r="141" spans="1:21" x14ac:dyDescent="0.25">
      <c r="A141" s="126" t="s">
        <v>2121</v>
      </c>
      <c r="B141" s="127">
        <f t="shared" si="14"/>
        <v>5</v>
      </c>
      <c r="C141" s="127">
        <f t="shared" si="10"/>
        <v>20</v>
      </c>
      <c r="D141">
        <f t="shared" si="11"/>
        <v>141</v>
      </c>
      <c r="E141" s="129" t="str">
        <f t="shared" si="12"/>
        <v>Car</v>
      </c>
      <c r="F141" s="128" t="str">
        <f t="shared" si="13"/>
        <v>Mazda 6</v>
      </c>
      <c r="G141" t="s">
        <v>305</v>
      </c>
      <c r="H141">
        <v>147</v>
      </c>
      <c r="I141" s="30" t="s">
        <v>277</v>
      </c>
      <c r="J141">
        <f>ROW()</f>
        <v>141</v>
      </c>
      <c r="U141" s="185" t="str">
        <f t="array" ref="U141">IFERROR(INDEX($G$2:$G$250,MATCH(ROWS($G$2:G141),COUNTIF($G$2:$G$250,"&lt;="&amp;$G$2:$G$250),0)),"")</f>
        <v>Maserati Alfieri</v>
      </c>
    </row>
    <row r="142" spans="1:21" x14ac:dyDescent="0.25">
      <c r="A142" s="126" t="s">
        <v>2122</v>
      </c>
      <c r="B142" s="127">
        <f t="shared" si="14"/>
        <v>5</v>
      </c>
      <c r="C142" s="127">
        <f t="shared" si="10"/>
        <v>22</v>
      </c>
      <c r="D142">
        <f t="shared" si="11"/>
        <v>142</v>
      </c>
      <c r="E142" s="129" t="str">
        <f t="shared" si="12"/>
        <v>Car</v>
      </c>
      <c r="F142" s="128" t="str">
        <f t="shared" si="13"/>
        <v>Mazda RX8</v>
      </c>
      <c r="G142" t="s">
        <v>311</v>
      </c>
      <c r="H142">
        <v>143</v>
      </c>
      <c r="I142" s="30" t="s">
        <v>277</v>
      </c>
      <c r="J142">
        <f>ROW()</f>
        <v>142</v>
      </c>
      <c r="U142" s="185" t="str">
        <f t="array" ref="U142">IFERROR(INDEX($G$2:$G$250,MATCH(ROWS($G$2:G142),COUNTIF($G$2:$G$250,"&lt;="&amp;$G$2:$G$250),0)),"")</f>
        <v>Maserati GranTurismo Sport</v>
      </c>
    </row>
    <row r="143" spans="1:21" x14ac:dyDescent="0.25">
      <c r="A143" s="126" t="s">
        <v>2123</v>
      </c>
      <c r="B143" s="127">
        <f t="shared" si="14"/>
        <v>5</v>
      </c>
      <c r="C143" s="127">
        <f t="shared" si="10"/>
        <v>30</v>
      </c>
      <c r="D143">
        <f t="shared" si="11"/>
        <v>143</v>
      </c>
      <c r="E143" s="129" t="str">
        <f t="shared" si="12"/>
        <v>Car</v>
      </c>
      <c r="F143" s="128" t="str">
        <f t="shared" si="13"/>
        <v>Lamborghini Miura</v>
      </c>
      <c r="G143" t="s">
        <v>343</v>
      </c>
      <c r="H143">
        <v>139</v>
      </c>
      <c r="I143" s="30" t="s">
        <v>317</v>
      </c>
      <c r="J143">
        <f>ROW()</f>
        <v>143</v>
      </c>
      <c r="U143" s="185" t="str">
        <f t="array" ref="U143">IFERROR(INDEX($G$2:$G$250,MATCH(ROWS($G$2:G143),COUNTIF($G$2:$G$250,"&lt;="&amp;$G$2:$G$250),0)),"")</f>
        <v>Maserati MC12</v>
      </c>
    </row>
    <row r="144" spans="1:21" x14ac:dyDescent="0.25">
      <c r="A144" s="126" t="s">
        <v>2124</v>
      </c>
      <c r="B144" s="127">
        <f t="shared" si="14"/>
        <v>5</v>
      </c>
      <c r="C144" s="127">
        <f t="shared" si="10"/>
        <v>31</v>
      </c>
      <c r="D144">
        <f t="shared" si="11"/>
        <v>144</v>
      </c>
      <c r="E144" s="129" t="str">
        <f t="shared" si="12"/>
        <v>Car</v>
      </c>
      <c r="F144" s="128" t="str">
        <f t="shared" si="13"/>
        <v>Mitsubishi Eclipse</v>
      </c>
      <c r="G144" t="s">
        <v>350</v>
      </c>
      <c r="H144">
        <v>148</v>
      </c>
      <c r="I144" s="30" t="s">
        <v>317</v>
      </c>
      <c r="J144">
        <f>ROW()</f>
        <v>144</v>
      </c>
      <c r="U144" s="185" t="str">
        <f t="array" ref="U144">IFERROR(INDEX($G$2:$G$250,MATCH(ROWS($G$2:G144),COUNTIF($G$2:$G$250,"&lt;="&amp;$G$2:$G$250),0)),"")</f>
        <v>Mazda 6</v>
      </c>
    </row>
    <row r="145" spans="1:21" x14ac:dyDescent="0.25">
      <c r="A145" s="126" t="s">
        <v>2125</v>
      </c>
      <c r="B145" s="127">
        <f t="shared" si="14"/>
        <v>5</v>
      </c>
      <c r="C145" s="127">
        <f t="shared" si="10"/>
        <v>32</v>
      </c>
      <c r="D145">
        <f t="shared" si="11"/>
        <v>145</v>
      </c>
      <c r="E145" s="129" t="str">
        <f t="shared" si="12"/>
        <v>Car</v>
      </c>
      <c r="F145" s="128" t="str">
        <f t="shared" si="13"/>
        <v>Honda Integra TypeR</v>
      </c>
      <c r="G145" t="s">
        <v>383</v>
      </c>
      <c r="H145">
        <v>145</v>
      </c>
      <c r="I145" s="30" t="s">
        <v>263</v>
      </c>
      <c r="J145">
        <f>ROW()</f>
        <v>145</v>
      </c>
      <c r="U145" s="185" t="str">
        <f t="array" ref="U145">IFERROR(INDEX($G$2:$G$250,MATCH(ROWS($G$2:G145),COUNTIF($G$2:$G$250,"&lt;="&amp;$G$2:$G$250),0)),"")</f>
        <v>Mazda Furai</v>
      </c>
    </row>
    <row r="146" spans="1:21" x14ac:dyDescent="0.25">
      <c r="A146" s="126" t="s">
        <v>2126</v>
      </c>
      <c r="B146" s="127">
        <f t="shared" si="14"/>
        <v>5</v>
      </c>
      <c r="C146" s="127">
        <f t="shared" si="10"/>
        <v>29</v>
      </c>
      <c r="D146">
        <f t="shared" si="11"/>
        <v>146</v>
      </c>
      <c r="E146" s="129" t="str">
        <f t="shared" si="12"/>
        <v>Car</v>
      </c>
      <c r="F146" s="128" t="str">
        <f t="shared" si="13"/>
        <v>BMW 2015 Hommage</v>
      </c>
      <c r="G146" t="s">
        <v>452</v>
      </c>
      <c r="H146">
        <v>144</v>
      </c>
      <c r="I146" s="30" t="s">
        <v>259</v>
      </c>
      <c r="J146">
        <f>ROW()</f>
        <v>146</v>
      </c>
      <c r="U146" s="185" t="str">
        <f t="array" ref="U146">IFERROR(INDEX($G$2:$G$250,MATCH(ROWS($G$2:G146),COUNTIF($G$2:$G$250,"&lt;="&amp;$G$2:$G$250),0)),"")</f>
        <v>Mazda RX8</v>
      </c>
    </row>
    <row r="147" spans="1:21" x14ac:dyDescent="0.25">
      <c r="A147" s="126" t="s">
        <v>2127</v>
      </c>
      <c r="B147" s="127">
        <f t="shared" si="14"/>
        <v>5</v>
      </c>
      <c r="C147" s="127">
        <f t="shared" si="10"/>
        <v>28</v>
      </c>
      <c r="D147">
        <f t="shared" si="11"/>
        <v>147</v>
      </c>
      <c r="E147" s="129" t="str">
        <f t="shared" si="12"/>
        <v>Car</v>
      </c>
      <c r="F147" s="128" t="str">
        <f t="shared" si="13"/>
        <v>Mosler Super GT</v>
      </c>
      <c r="G147" t="s">
        <v>487</v>
      </c>
      <c r="H147">
        <v>142</v>
      </c>
      <c r="I147" s="30" t="s">
        <v>458</v>
      </c>
      <c r="J147">
        <f>ROW()</f>
        <v>147</v>
      </c>
      <c r="U147" s="185" t="str">
        <f t="array" ref="U147">IFERROR(INDEX($G$2:$G$250,MATCH(ROWS($G$2:G147),COUNTIF($G$2:$G$250,"&lt;="&amp;$G$2:$G$250),0)),"")</f>
        <v>Mazda RX8 Special Edition</v>
      </c>
    </row>
    <row r="148" spans="1:21" x14ac:dyDescent="0.25">
      <c r="A148" s="126" t="s">
        <v>2128</v>
      </c>
      <c r="B148" s="127">
        <f t="shared" si="14"/>
        <v>5</v>
      </c>
      <c r="C148" s="127">
        <f t="shared" si="10"/>
        <v>34</v>
      </c>
      <c r="D148">
        <f t="shared" si="11"/>
        <v>148</v>
      </c>
      <c r="E148" s="129" t="str">
        <f t="shared" si="12"/>
        <v>Car</v>
      </c>
      <c r="F148" s="128" t="str">
        <f t="shared" si="13"/>
        <v>DevelSixteenPrototype</v>
      </c>
      <c r="G148" t="s">
        <v>499</v>
      </c>
      <c r="H148">
        <v>146</v>
      </c>
      <c r="I148" s="30" t="s">
        <v>458</v>
      </c>
      <c r="J148">
        <f>ROW()</f>
        <v>148</v>
      </c>
      <c r="U148" s="185" t="str">
        <f t="array" ref="U148">IFERROR(INDEX($G$2:$G$250,MATCH(ROWS($G$2:G148),COUNTIF($G$2:$G$250,"&lt;="&amp;$G$2:$G$250),0)),"")</f>
        <v>Mazzanti Evantra</v>
      </c>
    </row>
    <row r="149" spans="1:21" x14ac:dyDescent="0.25">
      <c r="A149" s="126" t="s">
        <v>2129</v>
      </c>
      <c r="B149" s="127">
        <f t="shared" si="14"/>
        <v>5</v>
      </c>
      <c r="C149" s="127">
        <f t="shared" si="10"/>
        <v>34</v>
      </c>
      <c r="D149">
        <f t="shared" si="11"/>
        <v>149</v>
      </c>
      <c r="E149" s="129" t="str">
        <f t="shared" si="12"/>
        <v>Car</v>
      </c>
      <c r="F149" s="128" t="str">
        <f t="shared" si="13"/>
        <v>Nanoflowcell Quantino</v>
      </c>
      <c r="G149" t="s">
        <v>307</v>
      </c>
      <c r="H149">
        <v>151</v>
      </c>
      <c r="I149" s="30" t="s">
        <v>277</v>
      </c>
      <c r="J149">
        <f>ROW()</f>
        <v>149</v>
      </c>
      <c r="U149" s="185" t="str">
        <f t="array" ref="U149">IFERROR(INDEX($G$2:$G$250,MATCH(ROWS($G$2:G149),COUNTIF($G$2:$G$250,"&lt;="&amp;$G$2:$G$250),0)),"")</f>
        <v>McLaren 12C Spider</v>
      </c>
    </row>
    <row r="150" spans="1:21" x14ac:dyDescent="0.25">
      <c r="A150" s="126" t="s">
        <v>2130</v>
      </c>
      <c r="B150" s="127">
        <f t="shared" si="14"/>
        <v>5</v>
      </c>
      <c r="C150" s="127">
        <f t="shared" si="10"/>
        <v>30</v>
      </c>
      <c r="D150">
        <f t="shared" si="11"/>
        <v>150</v>
      </c>
      <c r="E150" s="129" t="str">
        <f t="shared" si="12"/>
        <v>Car</v>
      </c>
      <c r="F150" s="128" t="str">
        <f t="shared" si="13"/>
        <v>Nissan Juke Nismo</v>
      </c>
      <c r="G150" t="s">
        <v>298</v>
      </c>
      <c r="H150">
        <v>154</v>
      </c>
      <c r="I150" s="30" t="s">
        <v>277</v>
      </c>
      <c r="J150">
        <f>ROW()</f>
        <v>150</v>
      </c>
      <c r="U150" s="185" t="str">
        <f t="array" ref="U150">IFERROR(INDEX($G$2:$G$250,MATCH(ROWS($G$2:G150),COUNTIF($G$2:$G$250,"&lt;="&amp;$G$2:$G$250),0)),"")</f>
        <v>McLaren 570S</v>
      </c>
    </row>
    <row r="151" spans="1:21" x14ac:dyDescent="0.25">
      <c r="A151" s="126" t="s">
        <v>2131</v>
      </c>
      <c r="B151" s="127">
        <f t="shared" si="14"/>
        <v>5</v>
      </c>
      <c r="C151" s="127">
        <f t="shared" si="10"/>
        <v>28</v>
      </c>
      <c r="D151">
        <f t="shared" si="11"/>
        <v>151</v>
      </c>
      <c r="E151" s="129" t="str">
        <f t="shared" si="12"/>
        <v>Car</v>
      </c>
      <c r="F151" s="128" t="str">
        <f t="shared" si="13"/>
        <v>Jaguar Project7</v>
      </c>
      <c r="G151" t="s">
        <v>352</v>
      </c>
      <c r="H151">
        <v>157</v>
      </c>
      <c r="I151" s="30" t="s">
        <v>317</v>
      </c>
      <c r="J151">
        <f>ROW()</f>
        <v>151</v>
      </c>
      <c r="U151" s="185" t="str">
        <f t="array" ref="U151">IFERROR(INDEX($G$2:$G$250,MATCH(ROWS($G$2:G151),COUNTIF($G$2:$G$250,"&lt;="&amp;$G$2:$G$250),0)),"")</f>
        <v>McLaren 650S GT3</v>
      </c>
    </row>
    <row r="152" spans="1:21" x14ac:dyDescent="0.25">
      <c r="A152" s="126" t="s">
        <v>2132</v>
      </c>
      <c r="B152" s="127">
        <f t="shared" si="14"/>
        <v>5</v>
      </c>
      <c r="C152" s="127">
        <f t="shared" si="10"/>
        <v>29</v>
      </c>
      <c r="D152">
        <f t="shared" si="11"/>
        <v>152</v>
      </c>
      <c r="E152" s="129" t="str">
        <f t="shared" si="12"/>
        <v>Car</v>
      </c>
      <c r="F152" s="128" t="str">
        <f t="shared" si="13"/>
        <v>Mercedes AMG GT3</v>
      </c>
      <c r="G152" t="s">
        <v>402</v>
      </c>
      <c r="H152">
        <v>153</v>
      </c>
      <c r="I152" s="30" t="s">
        <v>263</v>
      </c>
      <c r="J152">
        <f>ROW()</f>
        <v>152</v>
      </c>
      <c r="U152" s="185" t="str">
        <f t="array" ref="U152">IFERROR(INDEX($G$2:$G$250,MATCH(ROWS($G$2:G152),COUNTIF($G$2:$G$250,"&lt;="&amp;$G$2:$G$250),0)),"")</f>
        <v>McLaren 675LT</v>
      </c>
    </row>
    <row r="153" spans="1:21" x14ac:dyDescent="0.25">
      <c r="A153" s="126" t="s">
        <v>2133</v>
      </c>
      <c r="B153" s="127">
        <f t="shared" si="14"/>
        <v>5</v>
      </c>
      <c r="C153" s="127">
        <f t="shared" si="10"/>
        <v>39</v>
      </c>
      <c r="D153">
        <f t="shared" si="11"/>
        <v>153</v>
      </c>
      <c r="E153" s="129" t="str">
        <f t="shared" si="12"/>
        <v>Car</v>
      </c>
      <c r="F153" s="128" t="str">
        <f t="shared" si="13"/>
        <v>Mercedes C Class Coupe DTM</v>
      </c>
      <c r="G153" t="s">
        <v>441</v>
      </c>
      <c r="H153">
        <v>156</v>
      </c>
      <c r="I153" s="30" t="s">
        <v>259</v>
      </c>
      <c r="J153">
        <f>ROW()</f>
        <v>153</v>
      </c>
      <c r="U153" s="185" t="str">
        <f t="array" ref="U153">IFERROR(INDEX($G$2:$G$250,MATCH(ROWS($G$2:G153),COUNTIF($G$2:$G$250,"&lt;="&amp;$G$2:$G$250),0)),"")</f>
        <v>McLaren 720S</v>
      </c>
    </row>
    <row r="154" spans="1:21" x14ac:dyDescent="0.25">
      <c r="A154" s="126" t="s">
        <v>2134</v>
      </c>
      <c r="B154" s="127">
        <f t="shared" si="14"/>
        <v>5</v>
      </c>
      <c r="C154" s="127">
        <f t="shared" si="10"/>
        <v>26</v>
      </c>
      <c r="D154">
        <f t="shared" si="11"/>
        <v>154</v>
      </c>
      <c r="E154" s="129" t="str">
        <f t="shared" si="12"/>
        <v>Car</v>
      </c>
      <c r="F154" s="128" t="str">
        <f t="shared" si="13"/>
        <v>Jaguar XJ220S</v>
      </c>
      <c r="G154" t="s">
        <v>451</v>
      </c>
      <c r="H154">
        <v>155</v>
      </c>
      <c r="I154" s="30" t="s">
        <v>259</v>
      </c>
      <c r="J154">
        <f>ROW()</f>
        <v>154</v>
      </c>
      <c r="U154" s="185" t="str">
        <f t="array" ref="U154">IFERROR(INDEX($G$2:$G$250,MATCH(ROWS($G$2:G154),COUNTIF($G$2:$G$250,"&lt;="&amp;$G$2:$G$250),0)),"")</f>
        <v>McLaren F1 XP-5</v>
      </c>
    </row>
    <row r="155" spans="1:21" x14ac:dyDescent="0.25">
      <c r="A155" s="126" t="s">
        <v>2135</v>
      </c>
      <c r="B155" s="127">
        <f t="shared" si="14"/>
        <v>5</v>
      </c>
      <c r="C155" s="127">
        <f t="shared" si="10"/>
        <v>32</v>
      </c>
      <c r="D155">
        <f t="shared" si="11"/>
        <v>155</v>
      </c>
      <c r="E155" s="129" t="str">
        <f t="shared" si="12"/>
        <v>Car</v>
      </c>
      <c r="F155" s="128" t="str">
        <f t="shared" si="13"/>
        <v>Nanoflowcell QuantE</v>
      </c>
      <c r="G155" t="s">
        <v>469</v>
      </c>
      <c r="H155">
        <v>149</v>
      </c>
      <c r="I155" s="30" t="s">
        <v>458</v>
      </c>
      <c r="J155">
        <f>ROW()</f>
        <v>155</v>
      </c>
      <c r="U155" s="185" t="str">
        <f t="array" ref="U155">IFERROR(INDEX($G$2:$G$250,MATCH(ROWS($G$2:G155),COUNTIF($G$2:$G$250,"&lt;="&amp;$G$2:$G$250),0)),"")</f>
        <v>McLaren M14A</v>
      </c>
    </row>
    <row r="156" spans="1:21" x14ac:dyDescent="0.25">
      <c r="A156" s="126" t="s">
        <v>2136</v>
      </c>
      <c r="B156" s="127">
        <f t="shared" si="14"/>
        <v>5</v>
      </c>
      <c r="C156" s="127">
        <f t="shared" si="10"/>
        <v>29</v>
      </c>
      <c r="D156">
        <f t="shared" si="11"/>
        <v>156</v>
      </c>
      <c r="E156" s="129" t="str">
        <f t="shared" si="12"/>
        <v>Car</v>
      </c>
      <c r="F156" s="128" t="str">
        <f t="shared" si="13"/>
        <v>Weber Faster One</v>
      </c>
      <c r="G156" t="s">
        <v>482</v>
      </c>
      <c r="H156">
        <v>152</v>
      </c>
      <c r="I156" s="30" t="s">
        <v>458</v>
      </c>
      <c r="J156">
        <f>ROW()</f>
        <v>156</v>
      </c>
      <c r="U156" s="185" t="str">
        <f t="array" ref="U156">IFERROR(INDEX($G$2:$G$250,MATCH(ROWS($G$2:G156),COUNTIF($G$2:$G$250,"&lt;="&amp;$G$2:$G$250),0)),"")</f>
        <v>McLaren Mercedes MP4-25</v>
      </c>
    </row>
    <row r="157" spans="1:21" x14ac:dyDescent="0.25">
      <c r="A157" s="126" t="s">
        <v>2137</v>
      </c>
      <c r="B157" s="127">
        <f t="shared" si="14"/>
        <v>5</v>
      </c>
      <c r="C157" s="127">
        <f t="shared" si="10"/>
        <v>31</v>
      </c>
      <c r="D157">
        <f t="shared" si="11"/>
        <v>157</v>
      </c>
      <c r="E157" s="129" t="str">
        <f t="shared" si="12"/>
        <v>Car</v>
      </c>
      <c r="F157" s="128" t="str">
        <f t="shared" si="13"/>
        <v>Donkervoort D8 GTO</v>
      </c>
      <c r="G157" t="s">
        <v>312</v>
      </c>
      <c r="H157">
        <v>159</v>
      </c>
      <c r="I157" s="30" t="s">
        <v>277</v>
      </c>
      <c r="J157">
        <f>ROW()</f>
        <v>157</v>
      </c>
      <c r="U157" s="185" t="str">
        <f t="array" ref="U157">IFERROR(INDEX($G$2:$G$250,MATCH(ROWS($G$2:G157),COUNTIF($G$2:$G$250,"&lt;="&amp;$G$2:$G$250),0)),"")</f>
        <v>McLaren MP4/8</v>
      </c>
    </row>
    <row r="158" spans="1:21" x14ac:dyDescent="0.25">
      <c r="A158" s="126" t="s">
        <v>2138</v>
      </c>
      <c r="B158" s="127">
        <f t="shared" si="14"/>
        <v>5</v>
      </c>
      <c r="C158" s="127">
        <f t="shared" si="10"/>
        <v>31</v>
      </c>
      <c r="D158">
        <f t="shared" si="11"/>
        <v>158</v>
      </c>
      <c r="E158" s="129" t="str">
        <f t="shared" si="12"/>
        <v>Car</v>
      </c>
      <c r="F158" s="128" t="str">
        <f t="shared" si="13"/>
        <v>Mercedes GLC Coupe</v>
      </c>
      <c r="G158" t="s">
        <v>328</v>
      </c>
      <c r="H158">
        <v>162</v>
      </c>
      <c r="I158" s="30" t="s">
        <v>317</v>
      </c>
      <c r="J158">
        <f>ROW()</f>
        <v>158</v>
      </c>
      <c r="U158" s="185" t="str">
        <f t="array" ref="U158">IFERROR(INDEX($G$2:$G$250,MATCH(ROWS($G$2:G158),COUNTIF($G$2:$G$250,"&lt;="&amp;$G$2:$G$250),0)),"")</f>
        <v>McLaren MP4-31</v>
      </c>
    </row>
    <row r="159" spans="1:21" x14ac:dyDescent="0.25">
      <c r="A159" s="126" t="s">
        <v>2139</v>
      </c>
      <c r="B159" s="127">
        <f t="shared" si="14"/>
        <v>5</v>
      </c>
      <c r="C159" s="127">
        <f t="shared" si="10"/>
        <v>37</v>
      </c>
      <c r="D159">
        <f t="shared" si="11"/>
        <v>159</v>
      </c>
      <c r="E159" s="129" t="str">
        <f t="shared" si="12"/>
        <v>Car</v>
      </c>
      <c r="F159" s="128" t="str">
        <f t="shared" si="13"/>
        <v>Cadillac ATSV Coupe 2016</v>
      </c>
      <c r="G159" t="s">
        <v>341</v>
      </c>
      <c r="H159">
        <v>160</v>
      </c>
      <c r="I159" s="30" t="s">
        <v>317</v>
      </c>
      <c r="J159">
        <f>ROW()</f>
        <v>159</v>
      </c>
      <c r="U159" s="185" t="str">
        <f t="array" ref="U159">IFERROR(INDEX($G$2:$G$250,MATCH(ROWS($G$2:G159),COUNTIF($G$2:$G$250,"&lt;="&amp;$G$2:$G$250),0)),"")</f>
        <v>McLaren P1</v>
      </c>
    </row>
    <row r="160" spans="1:21" x14ac:dyDescent="0.25">
      <c r="A160" s="126" t="s">
        <v>2140</v>
      </c>
      <c r="B160" s="127">
        <f t="shared" si="14"/>
        <v>5</v>
      </c>
      <c r="C160" s="127">
        <f t="shared" si="10"/>
        <v>22</v>
      </c>
      <c r="D160">
        <f t="shared" si="11"/>
        <v>160</v>
      </c>
      <c r="E160" s="129" t="str">
        <f t="shared" si="12"/>
        <v>Car</v>
      </c>
      <c r="F160" s="128" t="str">
        <f t="shared" si="13"/>
        <v>BXR Blade</v>
      </c>
      <c r="G160" t="s">
        <v>396</v>
      </c>
      <c r="H160">
        <v>161</v>
      </c>
      <c r="I160" s="30" t="s">
        <v>263</v>
      </c>
      <c r="J160">
        <f>ROW()</f>
        <v>160</v>
      </c>
      <c r="U160" s="185" t="str">
        <f t="array" ref="U160">IFERROR(INDEX($G$2:$G$250,MATCH(ROWS($G$2:G160),COUNTIF($G$2:$G$250,"&lt;="&amp;$G$2:$G$250),0)),"")</f>
        <v>McLaren P1™ GTR</v>
      </c>
    </row>
    <row r="161" spans="1:21" x14ac:dyDescent="0.25">
      <c r="A161" s="126" t="s">
        <v>2141</v>
      </c>
      <c r="B161" s="127">
        <f t="shared" si="14"/>
        <v>5</v>
      </c>
      <c r="C161" s="127">
        <f t="shared" si="10"/>
        <v>30</v>
      </c>
      <c r="D161">
        <f t="shared" si="11"/>
        <v>161</v>
      </c>
      <c r="E161" s="129" t="str">
        <f t="shared" si="12"/>
        <v>Car</v>
      </c>
      <c r="F161" s="128" t="str">
        <f t="shared" si="13"/>
        <v>AstonMartin One77</v>
      </c>
      <c r="G161" t="s">
        <v>455</v>
      </c>
      <c r="H161">
        <v>158</v>
      </c>
      <c r="I161" s="30" t="s">
        <v>259</v>
      </c>
      <c r="J161">
        <f>ROW()</f>
        <v>161</v>
      </c>
      <c r="U161" s="185" t="str">
        <f t="array" ref="U161">IFERROR(INDEX($G$2:$G$250,MATCH(ROWS($G$2:G161),COUNTIF($G$2:$G$250,"&lt;="&amp;$G$2:$G$250),0)),"")</f>
        <v>Mercedes-AMG C 63 Coupe Touring Car 2014</v>
      </c>
    </row>
    <row r="162" spans="1:21" x14ac:dyDescent="0.25">
      <c r="A162" s="126" t="s">
        <v>2142</v>
      </c>
      <c r="B162" s="127">
        <f t="shared" si="14"/>
        <v>5</v>
      </c>
      <c r="C162" s="127">
        <f t="shared" si="10"/>
        <v>27</v>
      </c>
      <c r="D162">
        <f t="shared" si="11"/>
        <v>162</v>
      </c>
      <c r="E162" s="129" t="str">
        <f t="shared" si="12"/>
        <v>Car</v>
      </c>
      <c r="F162" s="128" t="str">
        <f t="shared" si="13"/>
        <v>2015 GTA Spano</v>
      </c>
      <c r="G162" t="s">
        <v>478</v>
      </c>
      <c r="H162">
        <v>163</v>
      </c>
      <c r="I162" s="30" t="s">
        <v>458</v>
      </c>
      <c r="J162">
        <f>ROW()</f>
        <v>162</v>
      </c>
      <c r="U162" s="185" t="str">
        <f t="array" ref="U162">IFERROR(INDEX($G$2:$G$250,MATCH(ROWS($G$2:G162),COUNTIF($G$2:$G$250,"&lt;="&amp;$G$2:$G$250),0)),"")</f>
        <v>Mercedes-AMG GT3</v>
      </c>
    </row>
    <row r="163" spans="1:21" x14ac:dyDescent="0.25">
      <c r="A163" s="126" t="s">
        <v>2143</v>
      </c>
      <c r="B163" s="127">
        <f t="shared" si="14"/>
        <v>5</v>
      </c>
      <c r="C163" s="127">
        <f t="shared" si="10"/>
        <v>29</v>
      </c>
      <c r="D163">
        <f t="shared" si="11"/>
        <v>163</v>
      </c>
      <c r="E163" s="129" t="str">
        <f t="shared" si="12"/>
        <v>Car</v>
      </c>
      <c r="F163" s="128" t="str">
        <f t="shared" si="13"/>
        <v>Fenyr Supersport</v>
      </c>
      <c r="G163" t="s">
        <v>492</v>
      </c>
      <c r="H163">
        <v>150</v>
      </c>
      <c r="I163" s="30" t="s">
        <v>458</v>
      </c>
      <c r="J163">
        <f>ROW()</f>
        <v>163</v>
      </c>
      <c r="U163" s="185" t="str">
        <f t="array" ref="U163">IFERROR(INDEX($G$2:$G$250,MATCH(ROWS($G$2:G163),COUNTIF($G$2:$G$250,"&lt;="&amp;$G$2:$G$250),0)),"")</f>
        <v>Mercedes-Benz Biome</v>
      </c>
    </row>
    <row r="164" spans="1:21" x14ac:dyDescent="0.25">
      <c r="A164" s="126" t="s">
        <v>2144</v>
      </c>
      <c r="B164" s="127">
        <f t="shared" si="14"/>
        <v>5</v>
      </c>
      <c r="C164" s="127">
        <f t="shared" si="10"/>
        <v>35</v>
      </c>
      <c r="D164">
        <f t="shared" si="11"/>
        <v>164</v>
      </c>
      <c r="E164" s="129" t="str">
        <f t="shared" si="12"/>
        <v>Car</v>
      </c>
      <c r="F164" s="128" t="str">
        <f t="shared" si="13"/>
        <v>AlfaRomeo Quadrifoglio</v>
      </c>
      <c r="G164" t="s">
        <v>299</v>
      </c>
      <c r="H164">
        <v>169</v>
      </c>
      <c r="I164" s="30" t="s">
        <v>277</v>
      </c>
      <c r="J164">
        <f>ROW()</f>
        <v>164</v>
      </c>
      <c r="U164" s="185" t="str">
        <f t="array" ref="U164">IFERROR(INDEX($G$2:$G$250,MATCH(ROWS($G$2:G164),COUNTIF($G$2:$G$250,"&lt;="&amp;$G$2:$G$250),0)),"")</f>
        <v>Mercedes-Benz CLA 45 AMG Racing Series</v>
      </c>
    </row>
    <row r="165" spans="1:21" x14ac:dyDescent="0.25">
      <c r="A165" s="126" t="s">
        <v>2145</v>
      </c>
      <c r="B165" s="127">
        <f t="shared" si="14"/>
        <v>5</v>
      </c>
      <c r="C165" s="127">
        <f t="shared" si="10"/>
        <v>32</v>
      </c>
      <c r="D165">
        <f t="shared" si="11"/>
        <v>165</v>
      </c>
      <c r="E165" s="129" t="str">
        <f t="shared" si="12"/>
        <v>Car</v>
      </c>
      <c r="F165" s="128" t="str">
        <f t="shared" si="13"/>
        <v>Mercedes CLA Racing</v>
      </c>
      <c r="G165" t="s">
        <v>353</v>
      </c>
      <c r="H165">
        <v>170</v>
      </c>
      <c r="I165" s="30" t="s">
        <v>317</v>
      </c>
      <c r="J165">
        <f>ROW()</f>
        <v>165</v>
      </c>
      <c r="U165" s="185" t="str">
        <f t="array" ref="U165">IFERROR(INDEX($G$2:$G$250,MATCH(ROWS($G$2:G165),COUNTIF($G$2:$G$250,"&lt;="&amp;$G$2:$G$250),0)),"")</f>
        <v>Mercedes-Benz CLK GTR AMG</v>
      </c>
    </row>
    <row r="166" spans="1:21" x14ac:dyDescent="0.25">
      <c r="A166" s="126" t="s">
        <v>2146</v>
      </c>
      <c r="B166" s="127">
        <f t="shared" si="14"/>
        <v>5</v>
      </c>
      <c r="C166" s="127">
        <f t="shared" si="10"/>
        <v>22</v>
      </c>
      <c r="D166">
        <f t="shared" si="11"/>
        <v>166</v>
      </c>
      <c r="E166" s="129" t="str">
        <f t="shared" si="12"/>
        <v>Car</v>
      </c>
      <c r="F166" s="128" t="str">
        <f t="shared" si="13"/>
        <v>Falcon F7</v>
      </c>
      <c r="G166" t="s">
        <v>405</v>
      </c>
      <c r="H166">
        <v>164</v>
      </c>
      <c r="I166" s="30" t="s">
        <v>263</v>
      </c>
      <c r="J166">
        <f>ROW()</f>
        <v>166</v>
      </c>
      <c r="U166" s="185" t="str">
        <f t="array" ref="U166">IFERROR(INDEX($G$2:$G$250,MATCH(ROWS($G$2:G166),COUNTIF($G$2:$G$250,"&lt;="&amp;$G$2:$G$250),0)),"")</f>
        <v>Mercedes-Benz GLC Coupe</v>
      </c>
    </row>
    <row r="167" spans="1:21" x14ac:dyDescent="0.25">
      <c r="A167" s="126" t="s">
        <v>2147</v>
      </c>
      <c r="B167" s="127">
        <f t="shared" si="14"/>
        <v>5</v>
      </c>
      <c r="C167" s="127">
        <f t="shared" si="10"/>
        <v>24</v>
      </c>
      <c r="D167">
        <f t="shared" si="11"/>
        <v>167</v>
      </c>
      <c r="E167" s="129" t="str">
        <f t="shared" si="12"/>
        <v>Car</v>
      </c>
      <c r="F167" s="128" t="str">
        <f t="shared" si="13"/>
        <v>TVR Sagaris</v>
      </c>
      <c r="G167" t="s">
        <v>398</v>
      </c>
      <c r="H167">
        <v>165</v>
      </c>
      <c r="I167" s="30" t="s">
        <v>263</v>
      </c>
      <c r="J167">
        <f>ROW()</f>
        <v>167</v>
      </c>
      <c r="U167" s="185" t="str">
        <f t="array" ref="U167">IFERROR(INDEX($G$2:$G$250,MATCH(ROWS($G$2:G167),COUNTIF($G$2:$G$250,"&lt;="&amp;$G$2:$G$250),0)),"")</f>
        <v>Mercedes-Benz Silver Lightning</v>
      </c>
    </row>
    <row r="168" spans="1:21" x14ac:dyDescent="0.25">
      <c r="A168" s="126" t="s">
        <v>2148</v>
      </c>
      <c r="B168" s="127">
        <f t="shared" si="14"/>
        <v>5</v>
      </c>
      <c r="C168" s="127">
        <f t="shared" si="10"/>
        <v>26</v>
      </c>
      <c r="D168">
        <f t="shared" si="11"/>
        <v>168</v>
      </c>
      <c r="E168" s="129" t="str">
        <f t="shared" si="12"/>
        <v>Car</v>
      </c>
      <c r="F168" s="128" t="str">
        <f t="shared" si="13"/>
        <v>Icona Vulcano</v>
      </c>
      <c r="G168" t="s">
        <v>448</v>
      </c>
      <c r="H168">
        <v>167</v>
      </c>
      <c r="I168" s="30" t="s">
        <v>259</v>
      </c>
      <c r="J168">
        <f>ROW()</f>
        <v>168</v>
      </c>
      <c r="U168" s="185" t="str">
        <f t="array" ref="U168">IFERROR(INDEX($G$2:$G$250,MATCH(ROWS($G$2:G168),COUNTIF($G$2:$G$250,"&lt;="&amp;$G$2:$G$250),0)),"")</f>
        <v>Mercedes-Benz SL 65 AMG Black Series</v>
      </c>
    </row>
    <row r="169" spans="1:21" x14ac:dyDescent="0.25">
      <c r="A169" s="126" t="s">
        <v>2149</v>
      </c>
      <c r="B169" s="127">
        <f t="shared" si="14"/>
        <v>5</v>
      </c>
      <c r="C169" s="127">
        <f t="shared" si="10"/>
        <v>34</v>
      </c>
      <c r="D169">
        <f t="shared" si="11"/>
        <v>169</v>
      </c>
      <c r="E169" s="129" t="str">
        <f t="shared" si="12"/>
        <v>Car</v>
      </c>
      <c r="F169" s="128" t="str">
        <f t="shared" si="13"/>
        <v>Chevrolet Corvette C3</v>
      </c>
      <c r="G169" t="s">
        <v>443</v>
      </c>
      <c r="H169">
        <v>168</v>
      </c>
      <c r="I169" s="30" t="s">
        <v>259</v>
      </c>
      <c r="J169">
        <f>ROW()</f>
        <v>169</v>
      </c>
      <c r="U169" s="185" t="str">
        <f t="array" ref="U169">IFERROR(INDEX($G$2:$G$250,MATCH(ROWS($G$2:G169),COUNTIF($G$2:$G$250,"&lt;="&amp;$G$2:$G$250),0)),"")</f>
        <v>Mercedes-Benz SLK 55 AMG</v>
      </c>
    </row>
    <row r="170" spans="1:21" x14ac:dyDescent="0.25">
      <c r="A170" s="126" t="s">
        <v>2150</v>
      </c>
      <c r="B170" s="127">
        <f t="shared" si="14"/>
        <v>5</v>
      </c>
      <c r="C170" s="127">
        <f t="shared" si="10"/>
        <v>23</v>
      </c>
      <c r="D170">
        <f t="shared" si="11"/>
        <v>170</v>
      </c>
      <c r="E170" s="129" t="str">
        <f t="shared" si="12"/>
        <v>Car</v>
      </c>
      <c r="F170" s="128" t="str">
        <f t="shared" si="13"/>
        <v>Citroen GT</v>
      </c>
      <c r="G170" t="s">
        <v>489</v>
      </c>
      <c r="H170">
        <v>166</v>
      </c>
      <c r="I170" s="30" t="s">
        <v>458</v>
      </c>
      <c r="J170">
        <f>ROW()</f>
        <v>170</v>
      </c>
      <c r="U170" s="185" t="str">
        <f t="array" ref="U170">IFERROR(INDEX($G$2:$G$250,MATCH(ROWS($G$2:G170),COUNTIF($G$2:$G$250,"&lt;="&amp;$G$2:$G$250),0)),"")</f>
        <v>Mercedes-Benz SLK 55 AMG Special Edition</v>
      </c>
    </row>
    <row r="171" spans="1:21" x14ac:dyDescent="0.25">
      <c r="A171" s="126" t="s">
        <v>2151</v>
      </c>
      <c r="B171" s="127">
        <f t="shared" si="14"/>
        <v>5</v>
      </c>
      <c r="C171" s="127">
        <f t="shared" si="10"/>
        <v>19</v>
      </c>
      <c r="D171">
        <f t="shared" si="11"/>
        <v>171</v>
      </c>
      <c r="E171" s="129" t="str">
        <f t="shared" si="12"/>
        <v>Car</v>
      </c>
      <c r="F171" s="128" t="str">
        <f t="shared" si="13"/>
        <v>BMW M2</v>
      </c>
      <c r="G171" t="s">
        <v>340</v>
      </c>
      <c r="H171">
        <v>178</v>
      </c>
      <c r="I171" s="30" t="s">
        <v>317</v>
      </c>
      <c r="J171">
        <f>ROW()</f>
        <v>171</v>
      </c>
      <c r="U171" s="185" t="str">
        <f t="array" ref="U171">IFERROR(INDEX($G$2:$G$250,MATCH(ROWS($G$2:G171),COUNTIF($G$2:$G$250,"&lt;="&amp;$G$2:$G$250),0)),"")</f>
        <v>Mercedes-Benz SLR McLaren 722 Edition</v>
      </c>
    </row>
    <row r="172" spans="1:21" x14ac:dyDescent="0.25">
      <c r="A172" s="126" t="s">
        <v>2152</v>
      </c>
      <c r="B172" s="127">
        <f t="shared" si="14"/>
        <v>5</v>
      </c>
      <c r="C172" s="127">
        <f t="shared" si="10"/>
        <v>25</v>
      </c>
      <c r="D172">
        <f t="shared" si="11"/>
        <v>172</v>
      </c>
      <c r="E172" s="129" t="str">
        <f t="shared" si="12"/>
        <v>Car</v>
      </c>
      <c r="F172" s="128" t="str">
        <f t="shared" si="13"/>
        <v>Mclaren M14A</v>
      </c>
      <c r="G172" t="s">
        <v>346</v>
      </c>
      <c r="H172">
        <v>171</v>
      </c>
      <c r="I172" s="30" t="s">
        <v>317</v>
      </c>
      <c r="J172">
        <f>ROW()</f>
        <v>172</v>
      </c>
      <c r="U172" s="185" t="str">
        <f t="array" ref="U172">IFERROR(INDEX($G$2:$G$250,MATCH(ROWS($G$2:G172),COUNTIF($G$2:$G$250,"&lt;="&amp;$G$2:$G$250),0)),"")</f>
        <v>Mercedes-Benz SLS AMG Coupé Black Series</v>
      </c>
    </row>
    <row r="173" spans="1:21" x14ac:dyDescent="0.25">
      <c r="A173" s="126" t="s">
        <v>2153</v>
      </c>
      <c r="B173" s="127">
        <f t="shared" si="14"/>
        <v>5</v>
      </c>
      <c r="C173" s="127">
        <f t="shared" si="10"/>
        <v>48</v>
      </c>
      <c r="D173">
        <f t="shared" si="11"/>
        <v>173</v>
      </c>
      <c r="E173" s="129" t="str">
        <f t="shared" si="12"/>
        <v>Car</v>
      </c>
      <c r="F173" s="128" t="str">
        <f t="shared" si="13"/>
        <v>Bentley Continental Supersport 2010</v>
      </c>
      <c r="G173" t="s">
        <v>404</v>
      </c>
      <c r="H173">
        <v>176</v>
      </c>
      <c r="I173" s="30" t="s">
        <v>263</v>
      </c>
      <c r="J173">
        <f>ROW()</f>
        <v>173</v>
      </c>
      <c r="U173" s="185" t="str">
        <f t="array" ref="U173">IFERROR(INDEX($G$2:$G$250,MATCH(ROWS($G$2:G173),COUNTIF($G$2:$G$250,"&lt;="&amp;$G$2:$G$250),0)),"")</f>
        <v>Mercedes-Benz SLS AMG Electric Drive</v>
      </c>
    </row>
    <row r="174" spans="1:21" x14ac:dyDescent="0.25">
      <c r="A174" s="126" t="s">
        <v>2154</v>
      </c>
      <c r="B174" s="127">
        <f t="shared" si="14"/>
        <v>5</v>
      </c>
      <c r="C174" s="127">
        <f t="shared" si="10"/>
        <v>27</v>
      </c>
      <c r="D174">
        <f t="shared" si="11"/>
        <v>174</v>
      </c>
      <c r="E174" s="129" t="str">
        <f t="shared" si="12"/>
        <v>Car</v>
      </c>
      <c r="F174" s="128" t="str">
        <f t="shared" si="13"/>
        <v>Mclaren MP4 25</v>
      </c>
      <c r="G174" t="s">
        <v>447</v>
      </c>
      <c r="H174">
        <v>172</v>
      </c>
      <c r="I174" s="30" t="s">
        <v>259</v>
      </c>
      <c r="J174">
        <f>ROW()</f>
        <v>174</v>
      </c>
      <c r="U174" s="185" t="str">
        <f t="array" ref="U174">IFERROR(INDEX($G$2:$G$250,MATCH(ROWS($G$2:G174),COUNTIF($G$2:$G$250,"&lt;="&amp;$G$2:$G$250),0)),"")</f>
        <v>Mercedes-Benz SLS AMG GT Coupé Final Edition</v>
      </c>
    </row>
    <row r="175" spans="1:21" x14ac:dyDescent="0.25">
      <c r="A175" s="126" t="s">
        <v>2155</v>
      </c>
      <c r="B175" s="127">
        <f t="shared" si="14"/>
        <v>5</v>
      </c>
      <c r="C175" s="127">
        <f t="shared" si="10"/>
        <v>30</v>
      </c>
      <c r="D175">
        <f t="shared" si="11"/>
        <v>176</v>
      </c>
      <c r="E175" s="129" t="str">
        <f t="shared" si="12"/>
        <v>Car</v>
      </c>
      <c r="F175" s="128" t="str">
        <f t="shared" si="13"/>
        <v>Mosler Land Shark</v>
      </c>
      <c r="G175" t="s">
        <v>493</v>
      </c>
      <c r="H175">
        <v>177</v>
      </c>
      <c r="I175" s="30" t="s">
        <v>458</v>
      </c>
      <c r="J175">
        <f>ROW()</f>
        <v>175</v>
      </c>
      <c r="U175" s="185" t="str">
        <f t="array" ref="U175">IFERROR(INDEX($G$2:$G$250,MATCH(ROWS($G$2:G175),COUNTIF($G$2:$G$250,"&lt;="&amp;$G$2:$G$250),0)),"")</f>
        <v>Mini Cooper S Roadster</v>
      </c>
    </row>
    <row r="176" spans="1:21" x14ac:dyDescent="0.25">
      <c r="A176" s="126" t="s">
        <v>2156</v>
      </c>
      <c r="B176" s="127">
        <f t="shared" si="14"/>
        <v>5</v>
      </c>
      <c r="C176" s="127">
        <f t="shared" si="10"/>
        <v>31</v>
      </c>
      <c r="D176">
        <f t="shared" si="11"/>
        <v>177</v>
      </c>
      <c r="E176" s="129" t="str">
        <f t="shared" si="12"/>
        <v>Car</v>
      </c>
      <c r="F176" s="128" t="str">
        <f t="shared" si="13"/>
        <v>AstonMartin Vulcan</v>
      </c>
      <c r="G176" t="s">
        <v>498</v>
      </c>
      <c r="H176">
        <v>174</v>
      </c>
      <c r="I176" s="30" t="s">
        <v>458</v>
      </c>
      <c r="J176">
        <f>ROW()</f>
        <v>176</v>
      </c>
      <c r="U176" s="185" t="str">
        <f t="array" ref="U176">IFERROR(INDEX($G$2:$G$250,MATCH(ROWS($G$2:G176),COUNTIF($G$2:$G$250,"&lt;="&amp;$G$2:$G$250),0)),"")</f>
        <v>Mitsubishi Eclipse</v>
      </c>
    </row>
    <row r="177" spans="1:21" x14ac:dyDescent="0.25">
      <c r="A177" s="126" t="s">
        <v>2157</v>
      </c>
      <c r="B177" s="127">
        <f t="shared" si="14"/>
        <v>5</v>
      </c>
      <c r="C177" s="127">
        <f t="shared" si="10"/>
        <v>23</v>
      </c>
      <c r="D177">
        <f t="shared" si="11"/>
        <v>178</v>
      </c>
      <c r="E177" s="129" t="str">
        <f t="shared" si="12"/>
        <v>Car</v>
      </c>
      <c r="F177" s="128" t="str">
        <f t="shared" si="13"/>
        <v>Arash AF10</v>
      </c>
      <c r="G177" t="s">
        <v>500</v>
      </c>
      <c r="H177">
        <v>173</v>
      </c>
      <c r="I177" s="30" t="s">
        <v>458</v>
      </c>
      <c r="J177">
        <f>ROW()</f>
        <v>177</v>
      </c>
      <c r="U177" s="185" t="str">
        <f t="array" ref="U177">IFERROR(INDEX($G$2:$G$250,MATCH(ROWS($G$2:G177),COUNTIF($G$2:$G$250,"&lt;="&amp;$G$2:$G$250),0)),"")</f>
        <v>Mitsubishi Lancer Evolution X</v>
      </c>
    </row>
    <row r="178" spans="1:21" x14ac:dyDescent="0.25">
      <c r="A178" s="126" t="s">
        <v>2158</v>
      </c>
      <c r="B178" s="127">
        <f t="shared" si="14"/>
        <v>5</v>
      </c>
      <c r="C178" s="127">
        <f t="shared" si="10"/>
        <v>33</v>
      </c>
      <c r="D178">
        <f t="shared" si="11"/>
        <v>179</v>
      </c>
      <c r="E178" s="129" t="str">
        <f t="shared" si="12"/>
        <v>Car</v>
      </c>
      <c r="F178" s="128" t="str">
        <f t="shared" si="13"/>
        <v>Buick Avista Concept</v>
      </c>
      <c r="G178" t="s">
        <v>313</v>
      </c>
      <c r="H178">
        <v>182</v>
      </c>
      <c r="I178" s="30" t="s">
        <v>277</v>
      </c>
      <c r="J178">
        <f>ROW()</f>
        <v>178</v>
      </c>
      <c r="U178" s="185" t="str">
        <f t="array" ref="U178">IFERROR(INDEX($G$2:$G$250,MATCH(ROWS($G$2:G178),COUNTIF($G$2:$G$250,"&lt;="&amp;$G$2:$G$250),0)),"")</f>
        <v>Mosler GT3</v>
      </c>
    </row>
    <row r="179" spans="1:21" x14ac:dyDescent="0.25">
      <c r="A179" s="126" t="s">
        <v>2159</v>
      </c>
      <c r="B179" s="127">
        <f t="shared" si="14"/>
        <v>5</v>
      </c>
      <c r="C179" s="127">
        <f t="shared" si="10"/>
        <v>39</v>
      </c>
      <c r="D179">
        <f t="shared" si="11"/>
        <v>180</v>
      </c>
      <c r="E179" s="129" t="str">
        <f t="shared" si="12"/>
        <v>Car</v>
      </c>
      <c r="F179" s="128" t="str">
        <f t="shared" si="13"/>
        <v>Renault Alpine Celebration</v>
      </c>
      <c r="G179" t="s">
        <v>354</v>
      </c>
      <c r="H179">
        <v>180</v>
      </c>
      <c r="I179" s="30" t="s">
        <v>317</v>
      </c>
      <c r="J179">
        <f>ROW()</f>
        <v>179</v>
      </c>
      <c r="U179" s="185" t="str">
        <f t="array" ref="U179">IFERROR(INDEX($G$2:$G$250,MATCH(ROWS($G$2:G179),COUNTIF($G$2:$G$250,"&lt;="&amp;$G$2:$G$250),0)),"")</f>
        <v>Mosler Land Shark</v>
      </c>
    </row>
    <row r="180" spans="1:21" x14ac:dyDescent="0.25">
      <c r="A180" s="126" t="s">
        <v>2160</v>
      </c>
      <c r="B180" s="127">
        <f t="shared" si="14"/>
        <v>5</v>
      </c>
      <c r="C180" s="127">
        <f t="shared" si="10"/>
        <v>29</v>
      </c>
      <c r="D180">
        <f t="shared" si="11"/>
        <v>181</v>
      </c>
      <c r="E180" s="129" t="str">
        <f t="shared" si="12"/>
        <v>Car</v>
      </c>
      <c r="F180" s="128" t="str">
        <f t="shared" si="13"/>
        <v>Chevrolet Impala</v>
      </c>
      <c r="G180" t="s">
        <v>296</v>
      </c>
      <c r="H180">
        <v>175</v>
      </c>
      <c r="I180" s="30" t="s">
        <v>277</v>
      </c>
      <c r="J180">
        <f>ROW()</f>
        <v>180</v>
      </c>
      <c r="U180" s="185" t="str">
        <f t="array" ref="U180">IFERROR(INDEX($G$2:$G$250,MATCH(ROWS($G$2:G180),COUNTIF($G$2:$G$250,"&lt;="&amp;$G$2:$G$250),0)),"")</f>
        <v>Mosler Super GT</v>
      </c>
    </row>
    <row r="181" spans="1:21" x14ac:dyDescent="0.25">
      <c r="A181" s="126" t="s">
        <v>2161</v>
      </c>
      <c r="B181" s="127">
        <f t="shared" si="14"/>
        <v>5</v>
      </c>
      <c r="C181" s="127">
        <f t="shared" si="10"/>
        <v>26</v>
      </c>
      <c r="D181">
        <f t="shared" si="11"/>
        <v>182</v>
      </c>
      <c r="E181" s="129" t="str">
        <f t="shared" si="12"/>
        <v>Car</v>
      </c>
      <c r="F181" s="128" t="str">
        <f t="shared" si="13"/>
        <v>Mclaren MP4 8</v>
      </c>
      <c r="G181" t="s">
        <v>395</v>
      </c>
      <c r="H181">
        <v>179</v>
      </c>
      <c r="I181" s="30" t="s">
        <v>263</v>
      </c>
      <c r="J181">
        <f>ROW()</f>
        <v>181</v>
      </c>
      <c r="U181" s="185" t="str">
        <f t="array" ref="U181">IFERROR(INDEX($G$2:$G$250,MATCH(ROWS($G$2:G181),COUNTIF($G$2:$G$250,"&lt;="&amp;$G$2:$G$250),0)),"")</f>
        <v>MV Agusta F4 1000 R</v>
      </c>
    </row>
    <row r="182" spans="1:21" x14ac:dyDescent="0.25">
      <c r="A182" s="126" t="s">
        <v>2162</v>
      </c>
      <c r="B182" s="127">
        <f t="shared" si="14"/>
        <v>5</v>
      </c>
      <c r="C182" s="127">
        <f t="shared" si="10"/>
        <v>41</v>
      </c>
      <c r="D182">
        <f t="shared" si="11"/>
        <v>183</v>
      </c>
      <c r="E182" s="129" t="str">
        <f t="shared" si="12"/>
        <v>Car</v>
      </c>
      <c r="F182" s="128" t="str">
        <f t="shared" si="13"/>
        <v>Mercedes SLK 55 AMG Tuned Up</v>
      </c>
      <c r="G182" t="s">
        <v>453</v>
      </c>
      <c r="H182">
        <v>183</v>
      </c>
      <c r="I182" s="30" t="s">
        <v>259</v>
      </c>
      <c r="J182">
        <f>ROW()</f>
        <v>182</v>
      </c>
      <c r="U182" s="185" t="str">
        <f t="array" ref="U182">IFERROR(INDEX($G$2:$G$250,MATCH(ROWS($G$2:G182),COUNTIF($G$2:$G$250,"&lt;="&amp;$G$2:$G$250),0)),"")</f>
        <v>nanoFlowcell QUANT FE</v>
      </c>
    </row>
    <row r="183" spans="1:21" x14ac:dyDescent="0.25">
      <c r="A183" s="126" t="s">
        <v>2163</v>
      </c>
      <c r="B183" s="127">
        <f t="shared" si="14"/>
        <v>5</v>
      </c>
      <c r="C183" s="127">
        <f t="shared" si="10"/>
        <v>37</v>
      </c>
      <c r="D183">
        <f t="shared" si="11"/>
        <v>184</v>
      </c>
      <c r="E183" s="129" t="str">
        <f t="shared" si="12"/>
        <v>Car</v>
      </c>
      <c r="F183" s="128" t="str">
        <f t="shared" si="13"/>
        <v>Lamborghini Aventador SV</v>
      </c>
      <c r="G183" t="s">
        <v>486</v>
      </c>
      <c r="H183">
        <v>181</v>
      </c>
      <c r="I183" s="30" t="s">
        <v>458</v>
      </c>
      <c r="J183">
        <f>ROW()</f>
        <v>183</v>
      </c>
      <c r="U183" s="185" t="str">
        <f t="array" ref="U183">IFERROR(INDEX($G$2:$G$250,MATCH(ROWS($G$2:G183),COUNTIF($G$2:$G$250,"&lt;="&amp;$G$2:$G$250),0)),"")</f>
        <v>nanoFlowcell Quantino</v>
      </c>
    </row>
    <row r="184" spans="1:21" x14ac:dyDescent="0.25">
      <c r="A184" s="126" t="s">
        <v>2164</v>
      </c>
      <c r="B184" s="127">
        <f t="shared" si="14"/>
        <v>5</v>
      </c>
      <c r="C184" s="127">
        <f t="shared" si="10"/>
        <v>26</v>
      </c>
      <c r="D184">
        <f t="shared" si="11"/>
        <v>185</v>
      </c>
      <c r="E184" s="129" t="str">
        <f t="shared" si="12"/>
        <v>Car</v>
      </c>
      <c r="F184" s="128" t="str">
        <f t="shared" si="13"/>
        <v>Sbarro Sparta</v>
      </c>
      <c r="G184" t="s">
        <v>355</v>
      </c>
      <c r="H184">
        <v>185</v>
      </c>
      <c r="I184" s="30" t="s">
        <v>317</v>
      </c>
      <c r="J184">
        <f>ROW()</f>
        <v>184</v>
      </c>
      <c r="U184" s="185" t="str">
        <f t="array" ref="U184">IFERROR(INDEX($G$2:$G$250,MATCH(ROWS($G$2:G184),COUNTIF($G$2:$G$250,"&lt;="&amp;$G$2:$G$250),0)),"")</f>
        <v>Nissan 370Z</v>
      </c>
    </row>
    <row r="185" spans="1:21" x14ac:dyDescent="0.25">
      <c r="A185" s="126" t="s">
        <v>2165</v>
      </c>
      <c r="B185" s="127">
        <f t="shared" si="14"/>
        <v>5</v>
      </c>
      <c r="C185" s="127">
        <f t="shared" si="10"/>
        <v>31</v>
      </c>
      <c r="D185">
        <f t="shared" si="11"/>
        <v>186</v>
      </c>
      <c r="E185" s="129" t="str">
        <f t="shared" si="12"/>
        <v>Car</v>
      </c>
      <c r="F185" s="128" t="str">
        <f t="shared" si="13"/>
        <v>Ferrari GTC4 Lusso</v>
      </c>
      <c r="G185" t="s">
        <v>401</v>
      </c>
      <c r="H185">
        <v>188</v>
      </c>
      <c r="I185" s="30" t="s">
        <v>263</v>
      </c>
      <c r="J185">
        <f>ROW()</f>
        <v>185</v>
      </c>
      <c r="U185" s="185" t="str">
        <f t="array" ref="U185">IFERROR(INDEX($G$2:$G$250,MATCH(ROWS($G$2:G185),COUNTIF($G$2:$G$250,"&lt;="&amp;$G$2:$G$250),0)),"")</f>
        <v>Nissan 370Z Special Edition</v>
      </c>
    </row>
    <row r="186" spans="1:21" x14ac:dyDescent="0.25">
      <c r="A186" s="126" t="s">
        <v>2166</v>
      </c>
      <c r="B186" s="127">
        <f t="shared" si="14"/>
        <v>5</v>
      </c>
      <c r="C186" s="127">
        <f t="shared" si="10"/>
        <v>41</v>
      </c>
      <c r="D186">
        <f t="shared" si="11"/>
        <v>187</v>
      </c>
      <c r="E186" s="129" t="str">
        <f t="shared" si="12"/>
        <v>Car</v>
      </c>
      <c r="F186" s="128" t="str">
        <f t="shared" si="13"/>
        <v>Lotus Evora Enduro 410 Sport</v>
      </c>
      <c r="G186" t="s">
        <v>406</v>
      </c>
      <c r="H186">
        <v>189</v>
      </c>
      <c r="I186" s="30" t="s">
        <v>263</v>
      </c>
      <c r="J186">
        <f>ROW()</f>
        <v>186</v>
      </c>
      <c r="U186" s="185" t="str">
        <f t="array" ref="U186">IFERROR(INDEX($G$2:$G$250,MATCH(ROWS($G$2:G186),COUNTIF($G$2:$G$250,"&lt;="&amp;$G$2:$G$250),0)),"")</f>
        <v>Nissan GT-R (R35)</v>
      </c>
    </row>
    <row r="187" spans="1:21" x14ac:dyDescent="0.25">
      <c r="A187" s="126" t="s">
        <v>2167</v>
      </c>
      <c r="B187" s="127">
        <f t="shared" si="14"/>
        <v>5</v>
      </c>
      <c r="C187" s="127">
        <f t="shared" si="10"/>
        <v>19</v>
      </c>
      <c r="D187">
        <f t="shared" si="11"/>
        <v>188</v>
      </c>
      <c r="E187" s="129" t="str">
        <f t="shared" si="12"/>
        <v>Car</v>
      </c>
      <c r="F187" s="128" t="str">
        <f t="shared" si="13"/>
        <v>Sin R1</v>
      </c>
      <c r="G187" t="s">
        <v>454</v>
      </c>
      <c r="H187">
        <v>187</v>
      </c>
      <c r="I187" s="30" t="s">
        <v>259</v>
      </c>
      <c r="J187">
        <f>ROW()</f>
        <v>187</v>
      </c>
      <c r="U187" s="185" t="str">
        <f t="array" ref="U187">IFERROR(INDEX($G$2:$G$250,MATCH(ROWS($G$2:G187),COUNTIF($G$2:$G$250,"&lt;="&amp;$G$2:$G$250),0)),"")</f>
        <v>Nissan GT-R NISMO</v>
      </c>
    </row>
    <row r="188" spans="1:21" x14ac:dyDescent="0.25">
      <c r="A188" s="126" t="s">
        <v>2168</v>
      </c>
      <c r="B188" s="127">
        <f t="shared" si="14"/>
        <v>5</v>
      </c>
      <c r="C188" s="127">
        <f t="shared" si="10"/>
        <v>43</v>
      </c>
      <c r="D188">
        <f t="shared" si="11"/>
        <v>189</v>
      </c>
      <c r="E188" s="129" t="str">
        <f t="shared" si="12"/>
        <v>Car</v>
      </c>
      <c r="F188" s="128" t="str">
        <f t="shared" si="13"/>
        <v>Chevrolet Corvette Grand Sport</v>
      </c>
      <c r="G188" t="s">
        <v>456</v>
      </c>
      <c r="H188">
        <v>186</v>
      </c>
      <c r="I188" s="30" t="s">
        <v>259</v>
      </c>
      <c r="J188">
        <f>ROW()</f>
        <v>188</v>
      </c>
      <c r="U188" s="185" t="str">
        <f t="array" ref="U188">IFERROR(INDEX($G$2:$G$250,MATCH(ROWS($G$2:G188),COUNTIF($G$2:$G$250,"&lt;="&amp;$G$2:$G$250),0)),"")</f>
        <v>Nissan Juke Nismo</v>
      </c>
    </row>
    <row r="189" spans="1:21" x14ac:dyDescent="0.25">
      <c r="A189" s="126" t="s">
        <v>2169</v>
      </c>
      <c r="B189" s="127">
        <f t="shared" si="14"/>
        <v>5</v>
      </c>
      <c r="C189" s="127">
        <f t="shared" si="10"/>
        <v>27</v>
      </c>
      <c r="D189">
        <f t="shared" si="11"/>
        <v>190</v>
      </c>
      <c r="E189" s="129" t="str">
        <f t="shared" si="12"/>
        <v>Car</v>
      </c>
      <c r="F189" s="128" t="str">
        <f t="shared" si="13"/>
        <v>Mclaren MP4 31</v>
      </c>
      <c r="G189" t="s">
        <v>501</v>
      </c>
      <c r="H189">
        <v>184</v>
      </c>
      <c r="I189" s="30" t="s">
        <v>458</v>
      </c>
      <c r="J189">
        <f>ROW()</f>
        <v>189</v>
      </c>
      <c r="U189" s="185" t="str">
        <f t="array" ref="U189">IFERROR(INDEX($G$2:$G$250,MATCH(ROWS($G$2:G189),COUNTIF($G$2:$G$250,"&lt;="&amp;$G$2:$G$250),0)),"")</f>
        <v>Nissan Skyline GT-R (R34)</v>
      </c>
    </row>
    <row r="190" spans="1:21" x14ac:dyDescent="0.25">
      <c r="A190" s="126" t="s">
        <v>2170</v>
      </c>
      <c r="B190" s="127">
        <f t="shared" si="14"/>
        <v>5</v>
      </c>
      <c r="C190" s="127">
        <f t="shared" si="10"/>
        <v>24</v>
      </c>
      <c r="D190">
        <f t="shared" si="11"/>
        <v>191</v>
      </c>
      <c r="E190" s="129" t="str">
        <f t="shared" si="12"/>
        <v>Car</v>
      </c>
      <c r="F190" s="128" t="str">
        <f t="shared" si="13"/>
        <v>Porsche 959</v>
      </c>
      <c r="G190" t="s">
        <v>301</v>
      </c>
      <c r="H190">
        <v>192</v>
      </c>
      <c r="I190" s="30" t="s">
        <v>277</v>
      </c>
      <c r="J190">
        <f>ROW()</f>
        <v>190</v>
      </c>
      <c r="U190" s="185" t="str">
        <f t="array" ref="U190">IFERROR(INDEX($G$2:$G$250,MATCH(ROWS($G$2:G190),COUNTIF($G$2:$G$250,"&lt;="&amp;$G$2:$G$250),0)),"")</f>
        <v>ONUK Sazan LM</v>
      </c>
    </row>
    <row r="191" spans="1:21" x14ac:dyDescent="0.25">
      <c r="A191" s="126" t="s">
        <v>2171</v>
      </c>
      <c r="B191" s="127">
        <f t="shared" si="14"/>
        <v>5</v>
      </c>
      <c r="C191" s="127">
        <f t="shared" si="10"/>
        <v>32</v>
      </c>
      <c r="D191">
        <f t="shared" si="11"/>
        <v>192</v>
      </c>
      <c r="E191" s="129" t="str">
        <f t="shared" si="12"/>
        <v>Car</v>
      </c>
      <c r="F191" s="128" t="str">
        <f t="shared" si="13"/>
        <v>Porsche 718 BoxterS</v>
      </c>
      <c r="G191" t="s">
        <v>337</v>
      </c>
      <c r="H191">
        <v>191</v>
      </c>
      <c r="I191" s="30" t="s">
        <v>317</v>
      </c>
      <c r="J191">
        <f>ROW()</f>
        <v>191</v>
      </c>
      <c r="U191" s="185" t="str">
        <f t="array" ref="U191">IFERROR(INDEX($G$2:$G$250,MATCH(ROWS($G$2:G191),COUNTIF($G$2:$G$250,"&lt;="&amp;$G$2:$G$250),0)),"")</f>
        <v>Pagani Huayra</v>
      </c>
    </row>
    <row r="192" spans="1:21" x14ac:dyDescent="0.25">
      <c r="A192" s="126" t="s">
        <v>2172</v>
      </c>
      <c r="B192" s="127">
        <f t="shared" si="14"/>
        <v>5</v>
      </c>
      <c r="C192" s="127">
        <f t="shared" si="10"/>
        <v>31</v>
      </c>
      <c r="D192">
        <f t="shared" si="11"/>
        <v>193</v>
      </c>
      <c r="E192" s="129" t="str">
        <f t="shared" si="12"/>
        <v>Car</v>
      </c>
      <c r="F192" s="128" t="str">
        <f t="shared" si="13"/>
        <v>Porsche Cayman GT4</v>
      </c>
      <c r="G192" t="s">
        <v>379</v>
      </c>
      <c r="H192">
        <v>190</v>
      </c>
      <c r="I192" s="30" t="s">
        <v>263</v>
      </c>
      <c r="J192">
        <f>ROW()</f>
        <v>192</v>
      </c>
      <c r="U192" s="185" t="str">
        <f t="array" ref="U192">IFERROR(INDEX($G$2:$G$250,MATCH(ROWS($G$2:G192),COUNTIF($G$2:$G$250,"&lt;="&amp;$G$2:$G$250),0)),"")</f>
        <v>Pagani Huayra BC</v>
      </c>
    </row>
    <row r="193" spans="1:21" x14ac:dyDescent="0.25">
      <c r="A193" s="126" t="s">
        <v>2173</v>
      </c>
      <c r="B193" s="127">
        <f t="shared" si="14"/>
        <v>5</v>
      </c>
      <c r="C193" s="127">
        <f t="shared" si="10"/>
        <v>28</v>
      </c>
      <c r="D193">
        <f t="shared" si="11"/>
        <v>194</v>
      </c>
      <c r="E193" s="129" t="str">
        <f t="shared" si="12"/>
        <v>Car</v>
      </c>
      <c r="F193" s="128" t="str">
        <f t="shared" si="13"/>
        <v>Porsche 911 GT3</v>
      </c>
      <c r="G193" t="s">
        <v>430</v>
      </c>
      <c r="H193">
        <v>193</v>
      </c>
      <c r="I193" s="30" t="s">
        <v>259</v>
      </c>
      <c r="J193">
        <f>ROW()</f>
        <v>193</v>
      </c>
      <c r="U193" s="185" t="str">
        <f t="array" ref="U193">IFERROR(INDEX($G$2:$G$250,MATCH(ROWS($G$2:G193),COUNTIF($G$2:$G$250,"&lt;="&amp;$G$2:$G$250),0)),"")</f>
        <v>Pagani Zonda R</v>
      </c>
    </row>
    <row r="194" spans="1:21" x14ac:dyDescent="0.25">
      <c r="A194" s="126" t="s">
        <v>2174</v>
      </c>
      <c r="B194" s="127">
        <f t="shared" si="14"/>
        <v>5</v>
      </c>
      <c r="C194" s="127">
        <f t="shared" ref="C194:C236" si="15">FIND("|",A194,B194+1)</f>
        <v>31</v>
      </c>
      <c r="D194">
        <f t="shared" ref="D194:D236" si="16">_xlfn.NUMBERVALUE(MID(A194,2,B194-2))</f>
        <v>195</v>
      </c>
      <c r="E194" s="129" t="str">
        <f>IF(ISERROR(FIND("CarDef",A194)),"Bike","Car")</f>
        <v>Car</v>
      </c>
      <c r="F194" s="128" t="str">
        <f>SUBSTITUTE(MID(A194,B194+LEN(E194)+5,C194-B194-LEN(E194)-5),"_"," ")</f>
        <v>Porsche 918 Spyder</v>
      </c>
      <c r="G194" t="s">
        <v>491</v>
      </c>
      <c r="H194">
        <v>194</v>
      </c>
      <c r="I194" s="30" t="s">
        <v>458</v>
      </c>
      <c r="J194">
        <f>ROW()</f>
        <v>194</v>
      </c>
      <c r="U194" s="185" t="str">
        <f t="array" ref="U194">IFERROR(INDEX($G$2:$G$250,MATCH(ROWS($G$2:G194),COUNTIF($G$2:$G$250,"&lt;="&amp;$G$2:$G$250),0)),"")</f>
        <v>Peugeot Onyx</v>
      </c>
    </row>
    <row r="195" spans="1:21" x14ac:dyDescent="0.25">
      <c r="A195" s="126" t="s">
        <v>2175</v>
      </c>
      <c r="B195" s="127">
        <f t="shared" ref="B195:B236" si="17">FIND("|",A195)</f>
        <v>5</v>
      </c>
      <c r="C195" s="127">
        <f t="shared" si="15"/>
        <v>28</v>
      </c>
      <c r="D195">
        <f t="shared" si="16"/>
        <v>196</v>
      </c>
      <c r="E195" s="129" t="str">
        <f>IF(ISERROR(FIND("CarDef",A195)),"Bike","Car")</f>
        <v>Bike</v>
      </c>
      <c r="F195" s="128" t="str">
        <f>SUBSTITUTE(MID(A195,B195+LEN(E195)+5,C195-B195-LEN(E195)-5),"_"," ")</f>
        <v>Suzuki GSXR750</v>
      </c>
      <c r="G195" t="s">
        <v>281</v>
      </c>
      <c r="H195">
        <v>196</v>
      </c>
      <c r="I195" s="30" t="s">
        <v>277</v>
      </c>
      <c r="J195">
        <f>ROW()</f>
        <v>195</v>
      </c>
      <c r="U195" s="185" t="str">
        <f t="array" ref="U195">IFERROR(INDEX($G$2:$G$250,MATCH(ROWS($G$2:G195),COUNTIF($G$2:$G$250,"&lt;="&amp;$G$2:$G$250),0)),"")</f>
        <v>Peugeot RCZ R</v>
      </c>
    </row>
    <row r="196" spans="1:21" x14ac:dyDescent="0.25">
      <c r="A196" s="126" t="s">
        <v>2176</v>
      </c>
      <c r="B196" s="127">
        <f t="shared" si="17"/>
        <v>5</v>
      </c>
      <c r="C196" s="127">
        <f t="shared" si="15"/>
        <v>25</v>
      </c>
      <c r="D196">
        <f t="shared" si="16"/>
        <v>197</v>
      </c>
      <c r="E196" s="129" t="str">
        <f t="shared" ref="E196:E236" si="18">IF(ISERROR(FIND("CarDef",A196)),"Bike","Car")</f>
        <v>Car</v>
      </c>
      <c r="F196" s="128" t="str">
        <f>SUBSTITUTE(MID(A196,B196+LEN(E196)+5,C196-B196-LEN(E196)-5),"_"," ")</f>
        <v>Peugeot RCZR</v>
      </c>
      <c r="G196" t="s">
        <v>291</v>
      </c>
      <c r="H196">
        <v>197</v>
      </c>
      <c r="I196" s="30" t="s">
        <v>277</v>
      </c>
      <c r="J196">
        <f>ROW()</f>
        <v>196</v>
      </c>
      <c r="U196" s="185" t="str">
        <f t="array" ref="U196">IFERROR(INDEX($G$2:$G$250,MATCH(ROWS($G$2:G196),COUNTIF($G$2:$G$250,"&lt;="&amp;$G$2:$G$250),0)),"")</f>
        <v>Peugeot SR1</v>
      </c>
    </row>
    <row r="197" spans="1:21" x14ac:dyDescent="0.25">
      <c r="A197" s="126" t="s">
        <v>2177</v>
      </c>
      <c r="B197" s="127">
        <f t="shared" si="17"/>
        <v>5</v>
      </c>
      <c r="C197" s="127">
        <f t="shared" si="15"/>
        <v>27</v>
      </c>
      <c r="D197">
        <f t="shared" si="16"/>
        <v>198</v>
      </c>
      <c r="E197" s="129" t="str">
        <f t="shared" si="18"/>
        <v>Bike</v>
      </c>
      <c r="F197" s="128" t="str">
        <f>SUBSTITUTE(MID(A197,B197+LEN(E197)+5,C197-B197-LEN(E197)-5),"_"," ")</f>
        <v>KTM SuperDuke</v>
      </c>
      <c r="G197" t="s">
        <v>322</v>
      </c>
      <c r="H197">
        <v>198</v>
      </c>
      <c r="I197" s="30" t="s">
        <v>317</v>
      </c>
      <c r="J197">
        <f>ROW()</f>
        <v>197</v>
      </c>
      <c r="U197" s="185" t="str">
        <f t="array" ref="U197">IFERROR(INDEX($G$2:$G$250,MATCH(ROWS($G$2:G197),COUNTIF($G$2:$G$250,"&lt;="&amp;$G$2:$G$250),0)),"")</f>
        <v>Porsche 718 Boxster S</v>
      </c>
    </row>
    <row r="198" spans="1:21" x14ac:dyDescent="0.25">
      <c r="A198" s="126" t="s">
        <v>2178</v>
      </c>
      <c r="B198" s="127">
        <f t="shared" si="17"/>
        <v>5</v>
      </c>
      <c r="C198" s="127">
        <f t="shared" si="15"/>
        <v>33</v>
      </c>
      <c r="D198">
        <f t="shared" si="16"/>
        <v>199</v>
      </c>
      <c r="E198" s="129" t="str">
        <f t="shared" si="18"/>
        <v>Bike</v>
      </c>
      <c r="F198" s="128" t="str">
        <f>SUBSTITUTE(MID(A198,B198+LEN(E198)+5,C198-B198-LEN(E198)-5),"_"," ")</f>
        <v>Ducati Monster 1200</v>
      </c>
      <c r="G198" t="s">
        <v>364</v>
      </c>
      <c r="H198">
        <v>200</v>
      </c>
      <c r="I198" s="30" t="s">
        <v>263</v>
      </c>
      <c r="J198">
        <f>ROW()</f>
        <v>198</v>
      </c>
      <c r="U198" s="185" t="str">
        <f t="array" ref="U198">IFERROR(INDEX($G$2:$G$250,MATCH(ROWS($G$2:G198),COUNTIF($G$2:$G$250,"&lt;="&amp;$G$2:$G$250),0)),"")</f>
        <v>Porsche 911 GT3 RS</v>
      </c>
    </row>
    <row r="199" spans="1:21" x14ac:dyDescent="0.25">
      <c r="A199" s="126" t="s">
        <v>2179</v>
      </c>
      <c r="B199" s="127">
        <f t="shared" si="17"/>
        <v>5</v>
      </c>
      <c r="C199" s="127">
        <f t="shared" si="15"/>
        <v>33</v>
      </c>
      <c r="D199">
        <f t="shared" si="16"/>
        <v>200</v>
      </c>
      <c r="E199" s="129" t="str">
        <f t="shared" si="18"/>
        <v>Bike</v>
      </c>
      <c r="F199" s="128" t="str">
        <f t="shared" ref="F199:F236" si="19">SUBSTITUTE(MID(A199,B199+LEN(E199)+5,C199-B199-LEN(E199)-5),"_"," ")</f>
        <v>Ducati Supersport S</v>
      </c>
      <c r="G199" t="s">
        <v>414</v>
      </c>
      <c r="H199">
        <v>199</v>
      </c>
      <c r="I199" s="30" t="s">
        <v>259</v>
      </c>
      <c r="J199">
        <f>ROW()</f>
        <v>199</v>
      </c>
      <c r="U199" s="185" t="str">
        <f t="array" ref="U199">IFERROR(INDEX($G$2:$G$250,MATCH(ROWS($G$2:G199),COUNTIF($G$2:$G$250,"&lt;="&amp;$G$2:$G$250),0)),"")</f>
        <v>Porsche 918 Spyder with Weissach Package</v>
      </c>
    </row>
    <row r="200" spans="1:21" x14ac:dyDescent="0.25">
      <c r="A200" s="126" t="s">
        <v>2180</v>
      </c>
      <c r="B200" s="127">
        <f t="shared" si="17"/>
        <v>5</v>
      </c>
      <c r="C200" s="127">
        <f t="shared" si="15"/>
        <v>29</v>
      </c>
      <c r="D200">
        <f t="shared" si="16"/>
        <v>201</v>
      </c>
      <c r="E200" s="129" t="str">
        <f t="shared" si="18"/>
        <v>Bike</v>
      </c>
      <c r="F200" s="128" t="str">
        <f t="shared" si="19"/>
        <v>Suzuki Hayabusa</v>
      </c>
      <c r="G200" t="s">
        <v>77</v>
      </c>
      <c r="H200">
        <v>195</v>
      </c>
      <c r="I200" s="30" t="s">
        <v>458</v>
      </c>
      <c r="J200">
        <f>ROW()</f>
        <v>200</v>
      </c>
      <c r="U200" s="185" t="str">
        <f t="array" ref="U200">IFERROR(INDEX($G$2:$G$250,MATCH(ROWS($G$2:G200),COUNTIF($G$2:$G$250,"&lt;="&amp;$G$2:$G$250),0)),"")</f>
        <v>Porsche 959</v>
      </c>
    </row>
    <row r="201" spans="1:21" x14ac:dyDescent="0.25">
      <c r="A201" s="126" t="s">
        <v>2181</v>
      </c>
      <c r="B201" s="127">
        <f t="shared" si="17"/>
        <v>5</v>
      </c>
      <c r="C201" s="127">
        <f t="shared" si="15"/>
        <v>36</v>
      </c>
      <c r="D201">
        <f t="shared" si="16"/>
        <v>202</v>
      </c>
      <c r="E201" s="129" t="str">
        <f t="shared" si="18"/>
        <v>Car</v>
      </c>
      <c r="F201" s="128" t="str">
        <f t="shared" si="19"/>
        <v>Mercedes SLR722 McLaren</v>
      </c>
      <c r="G201" t="s">
        <v>479</v>
      </c>
      <c r="H201">
        <v>201</v>
      </c>
      <c r="I201" s="30" t="s">
        <v>458</v>
      </c>
      <c r="J201">
        <f>ROW()</f>
        <v>201</v>
      </c>
      <c r="U201" s="185" t="str">
        <f t="array" ref="U201">IFERROR(INDEX($G$2:$G$250,MATCH(ROWS($G$2:G201),COUNTIF($G$2:$G$250,"&lt;="&amp;$G$2:$G$250),0)),"")</f>
        <v>Porsche Carrera GT</v>
      </c>
    </row>
    <row r="202" spans="1:21" x14ac:dyDescent="0.25">
      <c r="A202" s="126" t="s">
        <v>2182</v>
      </c>
      <c r="B202" s="127">
        <f t="shared" si="17"/>
        <v>5</v>
      </c>
      <c r="C202" s="127">
        <f t="shared" si="15"/>
        <v>27</v>
      </c>
      <c r="D202">
        <f t="shared" si="16"/>
        <v>203</v>
      </c>
      <c r="E202" s="129" t="str">
        <f t="shared" si="18"/>
        <v>Bike</v>
      </c>
      <c r="F202" s="128" t="str">
        <f t="shared" si="19"/>
        <v>Kawasaki Z800</v>
      </c>
      <c r="G202" t="s">
        <v>286</v>
      </c>
      <c r="H202">
        <v>202</v>
      </c>
      <c r="I202" s="30" t="s">
        <v>277</v>
      </c>
      <c r="J202">
        <f>ROW()</f>
        <v>202</v>
      </c>
      <c r="U202" s="185" t="str">
        <f t="array" ref="U202">IFERROR(INDEX($G$2:$G$250,MATCH(ROWS($G$2:G202),COUNTIF($G$2:$G$250,"&lt;="&amp;$G$2:$G$250),0)),"")</f>
        <v>Porsche Cayman GT4</v>
      </c>
    </row>
    <row r="203" spans="1:21" x14ac:dyDescent="0.25">
      <c r="A203" s="126" t="s">
        <v>2183</v>
      </c>
      <c r="B203" s="127">
        <f t="shared" si="17"/>
        <v>5</v>
      </c>
      <c r="C203" s="127">
        <f t="shared" si="15"/>
        <v>30</v>
      </c>
      <c r="D203">
        <f t="shared" si="16"/>
        <v>204</v>
      </c>
      <c r="E203" s="129" t="str">
        <f t="shared" si="18"/>
        <v>Car</v>
      </c>
      <c r="F203" s="128" t="str">
        <f t="shared" si="19"/>
        <v>Honda Civic TypeR</v>
      </c>
      <c r="G203" t="s">
        <v>357</v>
      </c>
      <c r="H203">
        <v>204</v>
      </c>
      <c r="I203" s="30" t="s">
        <v>317</v>
      </c>
      <c r="J203">
        <f>ROW()</f>
        <v>203</v>
      </c>
      <c r="U203" s="185" t="str">
        <f t="array" ref="U203">IFERROR(INDEX($G$2:$G$250,MATCH(ROWS($G$2:G203),COUNTIF($G$2:$G$250,"&lt;="&amp;$G$2:$G$250),0)),"")</f>
        <v>Porsche Panamera Sport Turismo</v>
      </c>
    </row>
    <row r="204" spans="1:21" x14ac:dyDescent="0.25">
      <c r="A204" s="126" t="s">
        <v>2184</v>
      </c>
      <c r="B204" s="127">
        <f t="shared" si="17"/>
        <v>5</v>
      </c>
      <c r="C204" s="127">
        <f t="shared" si="15"/>
        <v>29</v>
      </c>
      <c r="D204">
        <f t="shared" si="16"/>
        <v>205</v>
      </c>
      <c r="E204" s="129" t="str">
        <f t="shared" si="18"/>
        <v>Car</v>
      </c>
      <c r="F204" s="128" t="str">
        <f t="shared" si="19"/>
        <v>Mclaren 650S GT3</v>
      </c>
      <c r="G204" t="s">
        <v>439</v>
      </c>
      <c r="H204">
        <v>206</v>
      </c>
      <c r="I204" s="30" t="s">
        <v>259</v>
      </c>
      <c r="J204">
        <f>ROW()</f>
        <v>204</v>
      </c>
      <c r="U204" s="185" t="str">
        <f t="array" ref="U204">IFERROR(INDEX($G$2:$G$250,MATCH(ROWS($G$2:G204),COUNTIF($G$2:$G$250,"&lt;="&amp;$G$2:$G$250),0)),"")</f>
        <v>Range Rover Evoque Coupe HSE Dynamic</v>
      </c>
    </row>
    <row r="205" spans="1:21" x14ac:dyDescent="0.25">
      <c r="A205" s="126" t="s">
        <v>2185</v>
      </c>
      <c r="B205" s="127">
        <f t="shared" si="17"/>
        <v>5</v>
      </c>
      <c r="C205" s="127">
        <f t="shared" si="15"/>
        <v>27</v>
      </c>
      <c r="D205">
        <f t="shared" si="16"/>
        <v>206</v>
      </c>
      <c r="E205" s="129" t="str">
        <f t="shared" si="18"/>
        <v>Bike</v>
      </c>
      <c r="F205" s="128" t="str">
        <f t="shared" si="19"/>
        <v>Aprilia Tuono</v>
      </c>
      <c r="G205" t="s">
        <v>475</v>
      </c>
      <c r="H205">
        <v>203</v>
      </c>
      <c r="I205" s="30" t="s">
        <v>458</v>
      </c>
      <c r="J205">
        <f>ROW()</f>
        <v>205</v>
      </c>
      <c r="U205" s="185" t="str">
        <f t="array" ref="U205">IFERROR(INDEX($G$2:$G$250,MATCH(ROWS($G$2:G205),COUNTIF($G$2:$G$250,"&lt;="&amp;$G$2:$G$250),0)),"")</f>
        <v>Renault Alpine Celebration</v>
      </c>
    </row>
    <row r="206" spans="1:21" x14ac:dyDescent="0.25">
      <c r="A206" s="126" t="s">
        <v>2186</v>
      </c>
      <c r="B206" s="127">
        <f t="shared" si="17"/>
        <v>5</v>
      </c>
      <c r="C206" s="127">
        <f t="shared" si="15"/>
        <v>33</v>
      </c>
      <c r="D206">
        <f t="shared" si="16"/>
        <v>207</v>
      </c>
      <c r="E206" s="129" t="str">
        <f t="shared" si="18"/>
        <v>Car</v>
      </c>
      <c r="F206" s="128" t="str">
        <f t="shared" si="19"/>
        <v>Arrinera Hussarya GT</v>
      </c>
      <c r="G206" t="s">
        <v>496</v>
      </c>
      <c r="H206">
        <v>207</v>
      </c>
      <c r="I206" s="30" t="s">
        <v>458</v>
      </c>
      <c r="J206">
        <f>ROW()</f>
        <v>206</v>
      </c>
      <c r="U206" s="185" t="str">
        <f t="array" ref="U206">IFERROR(INDEX($G$2:$G$250,MATCH(ROWS($G$2:G206),COUNTIF($G$2:$G$250,"&lt;="&amp;$G$2:$G$250),0)),"")</f>
        <v>Renault CLIO R.S. 200 EDC</v>
      </c>
    </row>
    <row r="207" spans="1:21" x14ac:dyDescent="0.25">
      <c r="A207" s="126" t="s">
        <v>2187</v>
      </c>
      <c r="B207" s="127">
        <f t="shared" si="17"/>
        <v>5</v>
      </c>
      <c r="C207" s="127">
        <f t="shared" si="15"/>
        <v>25</v>
      </c>
      <c r="D207">
        <f t="shared" si="16"/>
        <v>208</v>
      </c>
      <c r="E207" s="129" t="str">
        <f t="shared" si="18"/>
        <v>Bike</v>
      </c>
      <c r="F207" s="128" t="str">
        <f t="shared" si="19"/>
        <v>BMW S1000RR</v>
      </c>
      <c r="G207" t="s">
        <v>420</v>
      </c>
      <c r="H207">
        <v>209</v>
      </c>
      <c r="I207" s="30" t="s">
        <v>259</v>
      </c>
      <c r="J207">
        <f>ROW()</f>
        <v>207</v>
      </c>
      <c r="U207" s="185" t="str">
        <f t="array" ref="U207">IFERROR(INDEX($G$2:$G$250,MATCH(ROWS($G$2:G207),COUNTIF($G$2:$G$250,"&lt;="&amp;$G$2:$G$250),0)),"")</f>
        <v>Renault DeZir</v>
      </c>
    </row>
    <row r="208" spans="1:21" x14ac:dyDescent="0.25">
      <c r="A208" s="126" t="s">
        <v>2188</v>
      </c>
      <c r="B208" s="127">
        <f t="shared" si="17"/>
        <v>5</v>
      </c>
      <c r="C208" s="127">
        <f t="shared" si="15"/>
        <v>27</v>
      </c>
      <c r="D208">
        <f t="shared" si="16"/>
        <v>209</v>
      </c>
      <c r="E208" s="129" t="str">
        <f t="shared" si="18"/>
        <v>Car</v>
      </c>
      <c r="F208" s="128" t="str">
        <f t="shared" si="19"/>
        <v>Renault Trezor</v>
      </c>
      <c r="G208" t="s">
        <v>356</v>
      </c>
      <c r="H208">
        <v>205</v>
      </c>
      <c r="I208" s="30" t="s">
        <v>317</v>
      </c>
      <c r="J208">
        <f>ROW()</f>
        <v>208</v>
      </c>
      <c r="U208" s="185" t="str">
        <f t="array" ref="U208">IFERROR(INDEX($G$2:$G$250,MATCH(ROWS($G$2:G208),COUNTIF($G$2:$G$250,"&lt;="&amp;$G$2:$G$250),0)),"")</f>
        <v>Renault Sport R.S. 01</v>
      </c>
    </row>
    <row r="209" spans="1:21" x14ac:dyDescent="0.25">
      <c r="A209" s="126" t="s">
        <v>2189</v>
      </c>
      <c r="B209" s="127">
        <f t="shared" si="17"/>
        <v>5</v>
      </c>
      <c r="C209" s="127">
        <f t="shared" si="15"/>
        <v>29</v>
      </c>
      <c r="D209">
        <f t="shared" si="16"/>
        <v>210</v>
      </c>
      <c r="E209" s="129" t="str">
        <f t="shared" si="18"/>
        <v>Car</v>
      </c>
      <c r="F209" s="128" t="str">
        <f t="shared" si="19"/>
        <v>Pagani Huayra BC</v>
      </c>
      <c r="G209" t="s">
        <v>494</v>
      </c>
      <c r="H209">
        <v>214</v>
      </c>
      <c r="I209" s="30" t="s">
        <v>458</v>
      </c>
      <c r="J209">
        <f>ROW()</f>
        <v>209</v>
      </c>
      <c r="U209" s="185" t="str">
        <f t="array" ref="U209">IFERROR(INDEX($G$2:$G$250,MATCH(ROWS($G$2:G209),COUNTIF($G$2:$G$250,"&lt;="&amp;$G$2:$G$250),0)),"")</f>
        <v>Renault Trezor</v>
      </c>
    </row>
    <row r="210" spans="1:21" x14ac:dyDescent="0.25">
      <c r="A210" s="126" t="s">
        <v>2190</v>
      </c>
      <c r="B210" s="127">
        <f t="shared" si="17"/>
        <v>5</v>
      </c>
      <c r="C210" s="127">
        <f t="shared" si="15"/>
        <v>27</v>
      </c>
      <c r="D210">
        <f t="shared" si="16"/>
        <v>211</v>
      </c>
      <c r="E210" s="129" t="str">
        <f t="shared" si="18"/>
        <v>Bike</v>
      </c>
      <c r="F210" s="128" t="str">
        <f t="shared" si="19"/>
        <v>Yamaha YZF R6</v>
      </c>
      <c r="G210" t="s">
        <v>330</v>
      </c>
      <c r="H210">
        <v>217</v>
      </c>
      <c r="I210" s="30" t="s">
        <v>317</v>
      </c>
      <c r="J210">
        <f>ROW()</f>
        <v>210</v>
      </c>
      <c r="U210" s="185" t="str">
        <f t="array" ref="U210">IFERROR(INDEX($G$2:$G$250,MATCH(ROWS($G$2:G210),COUNTIF($G$2:$G$250,"&lt;="&amp;$G$2:$G$250),0)),"")</f>
        <v>Rezvani Beast Alpha</v>
      </c>
    </row>
    <row r="211" spans="1:21" x14ac:dyDescent="0.25">
      <c r="A211" s="126" t="s">
        <v>2191</v>
      </c>
      <c r="B211" s="127">
        <f t="shared" si="17"/>
        <v>5</v>
      </c>
      <c r="C211" s="127">
        <f t="shared" si="15"/>
        <v>25</v>
      </c>
      <c r="D211">
        <f t="shared" si="16"/>
        <v>212</v>
      </c>
      <c r="E211" s="129" t="str">
        <f t="shared" si="18"/>
        <v>Bike</v>
      </c>
      <c r="F211" s="128" t="str">
        <f t="shared" si="19"/>
        <v>Yamaha FZ10</v>
      </c>
      <c r="G211" t="s">
        <v>372</v>
      </c>
      <c r="H211">
        <v>215</v>
      </c>
      <c r="I211" s="30" t="s">
        <v>263</v>
      </c>
      <c r="J211">
        <f>ROW()</f>
        <v>211</v>
      </c>
      <c r="U211" s="185" t="str">
        <f t="array" ref="U211">IFERROR(INDEX($G$2:$G$250,MATCH(ROWS($G$2:G211),COUNTIF($G$2:$G$250,"&lt;="&amp;$G$2:$G$250),0)),"")</f>
        <v>Rimac Concept One</v>
      </c>
    </row>
    <row r="212" spans="1:21" x14ac:dyDescent="0.25">
      <c r="A212" s="126" t="s">
        <v>2192</v>
      </c>
      <c r="B212" s="127">
        <f t="shared" si="17"/>
        <v>5</v>
      </c>
      <c r="C212" s="127">
        <f t="shared" si="15"/>
        <v>26</v>
      </c>
      <c r="D212">
        <f t="shared" si="16"/>
        <v>213</v>
      </c>
      <c r="E212" s="129" t="str">
        <f t="shared" si="18"/>
        <v>Car</v>
      </c>
      <c r="F212" s="128" t="str">
        <f t="shared" si="19"/>
        <v>Ariel Atom V8</v>
      </c>
      <c r="G212" t="s">
        <v>314</v>
      </c>
      <c r="H212">
        <v>218</v>
      </c>
      <c r="I212" s="30" t="s">
        <v>277</v>
      </c>
      <c r="J212">
        <f>ROW()</f>
        <v>212</v>
      </c>
      <c r="U212" s="185" t="str">
        <f t="array" ref="U212">IFERROR(INDEX($G$2:$G$250,MATCH(ROWS($G$2:G212),COUNTIF($G$2:$G$250,"&lt;="&amp;$G$2:$G$250),0)),"")</f>
        <v>Rimac Concept S</v>
      </c>
    </row>
    <row r="213" spans="1:21" x14ac:dyDescent="0.25">
      <c r="A213" s="126" t="s">
        <v>2193</v>
      </c>
      <c r="B213" s="127">
        <f t="shared" si="17"/>
        <v>5</v>
      </c>
      <c r="C213" s="127">
        <f t="shared" si="15"/>
        <v>26</v>
      </c>
      <c r="D213">
        <f t="shared" si="16"/>
        <v>214</v>
      </c>
      <c r="E213" s="129" t="str">
        <f t="shared" si="18"/>
        <v>Car</v>
      </c>
      <c r="F213" s="128" t="str">
        <f t="shared" si="19"/>
        <v>Buick Riviera</v>
      </c>
      <c r="G213" t="s">
        <v>348</v>
      </c>
      <c r="H213">
        <v>219</v>
      </c>
      <c r="I213" s="30" t="s">
        <v>317</v>
      </c>
      <c r="J213">
        <f>ROW()</f>
        <v>213</v>
      </c>
      <c r="U213" s="185" t="str">
        <f t="array" ref="U213">IFERROR(INDEX($G$2:$G$250,MATCH(ROWS($G$2:G213),COUNTIF($G$2:$G$250,"&lt;="&amp;$G$2:$G$250),0)),"")</f>
        <v>Rinspeed zaZen</v>
      </c>
    </row>
    <row r="214" spans="1:21" x14ac:dyDescent="0.25">
      <c r="A214" s="126" t="s">
        <v>2194</v>
      </c>
      <c r="B214" s="127">
        <f t="shared" si="17"/>
        <v>5</v>
      </c>
      <c r="C214" s="127">
        <f t="shared" si="15"/>
        <v>42</v>
      </c>
      <c r="D214">
        <f t="shared" si="16"/>
        <v>215</v>
      </c>
      <c r="E214" s="129" t="str">
        <f t="shared" si="18"/>
        <v>Car</v>
      </c>
      <c r="F214" s="128" t="str">
        <f t="shared" si="19"/>
        <v>Audi R8 eTron Special Edition</v>
      </c>
      <c r="G214" t="s">
        <v>428</v>
      </c>
      <c r="H214">
        <v>216</v>
      </c>
      <c r="I214" s="30" t="s">
        <v>259</v>
      </c>
      <c r="J214">
        <f>ROW()</f>
        <v>214</v>
      </c>
      <c r="U214" s="185" t="str">
        <f t="array" ref="U214">IFERROR(INDEX($G$2:$G$250,MATCH(ROWS($G$2:G214),COUNTIF($G$2:$G$250,"&lt;="&amp;$G$2:$G$250),0)),"")</f>
        <v>RUF CTR 3</v>
      </c>
    </row>
    <row r="215" spans="1:21" x14ac:dyDescent="0.25">
      <c r="A215" s="126" t="s">
        <v>2195</v>
      </c>
      <c r="B215" s="127">
        <f t="shared" si="17"/>
        <v>5</v>
      </c>
      <c r="C215" s="127">
        <f t="shared" si="15"/>
        <v>38</v>
      </c>
      <c r="D215">
        <f t="shared" si="16"/>
        <v>216</v>
      </c>
      <c r="E215" s="129" t="str">
        <f t="shared" si="18"/>
        <v>Car</v>
      </c>
      <c r="F215" s="128" t="str">
        <f t="shared" si="19"/>
        <v>Vanda Electric Dendrobium</v>
      </c>
      <c r="G215" t="s">
        <v>473</v>
      </c>
      <c r="H215">
        <v>220</v>
      </c>
      <c r="I215" s="30" t="s">
        <v>458</v>
      </c>
      <c r="J215">
        <f>ROW()</f>
        <v>215</v>
      </c>
      <c r="U215" s="185" t="str">
        <f t="array" ref="U215">IFERROR(INDEX($G$2:$G$250,MATCH(ROWS($G$2:G215),COUNTIF($G$2:$G$250,"&lt;="&amp;$G$2:$G$250),0)),"")</f>
        <v>RUF RT 12 S</v>
      </c>
    </row>
    <row r="216" spans="1:21" x14ac:dyDescent="0.25">
      <c r="A216" s="126" t="s">
        <v>2196</v>
      </c>
      <c r="B216" s="127">
        <f t="shared" si="17"/>
        <v>5</v>
      </c>
      <c r="C216" s="127">
        <f t="shared" si="15"/>
        <v>35</v>
      </c>
      <c r="D216">
        <f t="shared" si="16"/>
        <v>217</v>
      </c>
      <c r="E216" s="129" t="str">
        <f t="shared" si="18"/>
        <v>Car</v>
      </c>
      <c r="F216" s="128" t="str">
        <f t="shared" si="19"/>
        <v>BMW M2 Special Edition</v>
      </c>
      <c r="G216" t="s">
        <v>403</v>
      </c>
      <c r="H216">
        <v>210</v>
      </c>
      <c r="I216" s="30" t="s">
        <v>263</v>
      </c>
      <c r="J216">
        <f>ROW()</f>
        <v>216</v>
      </c>
      <c r="U216" s="185" t="str">
        <f t="array" ref="U216">IFERROR(INDEX($G$2:$G$250,MATCH(ROWS($G$2:G216),COUNTIF($G$2:$G$250,"&lt;="&amp;$G$2:$G$250),0)),"")</f>
        <v>Savage Rivale GTR</v>
      </c>
    </row>
    <row r="217" spans="1:21" x14ac:dyDescent="0.25">
      <c r="A217" s="126" t="s">
        <v>2197</v>
      </c>
      <c r="B217" s="127">
        <f t="shared" si="17"/>
        <v>5</v>
      </c>
      <c r="C217" s="127">
        <f t="shared" si="15"/>
        <v>32</v>
      </c>
      <c r="D217">
        <f t="shared" si="16"/>
        <v>218</v>
      </c>
      <c r="E217" s="129" t="str">
        <f t="shared" si="18"/>
        <v>Bike</v>
      </c>
      <c r="F217" s="128" t="str">
        <f t="shared" si="19"/>
        <v>Kawasaki Ninja H2R</v>
      </c>
      <c r="G217" t="s">
        <v>484</v>
      </c>
      <c r="H217">
        <v>225</v>
      </c>
      <c r="I217" s="30" t="s">
        <v>458</v>
      </c>
      <c r="J217">
        <f>ROW()</f>
        <v>217</v>
      </c>
      <c r="U217" s="185" t="str">
        <f t="array" ref="U217">IFERROR(INDEX($G$2:$G$250,MATCH(ROWS($G$2:G217),COUNTIF($G$2:$G$250,"&lt;="&amp;$G$2:$G$250),0)),"")</f>
        <v>Savage Rivale Roadyacht GTS</v>
      </c>
    </row>
    <row r="218" spans="1:21" x14ac:dyDescent="0.25">
      <c r="A218" s="126" t="s">
        <v>2198</v>
      </c>
      <c r="B218" s="127">
        <f t="shared" si="17"/>
        <v>5</v>
      </c>
      <c r="C218" s="127">
        <f t="shared" si="15"/>
        <v>26</v>
      </c>
      <c r="D218">
        <f t="shared" si="16"/>
        <v>219</v>
      </c>
      <c r="E218" s="129" t="str">
        <f t="shared" si="18"/>
        <v>Car</v>
      </c>
      <c r="F218" s="128" t="str">
        <f t="shared" si="19"/>
        <v>Vencer Sarthe</v>
      </c>
      <c r="G218" t="s">
        <v>345</v>
      </c>
      <c r="H218">
        <v>224</v>
      </c>
      <c r="I218" s="30" t="s">
        <v>317</v>
      </c>
      <c r="J218">
        <f>ROW()</f>
        <v>218</v>
      </c>
      <c r="U218" s="185" t="str">
        <f t="array" ref="U218">IFERROR(INDEX($G$2:$G$250,MATCH(ROWS($G$2:G218),COUNTIF($G$2:$G$250,"&lt;="&amp;$G$2:$G$250),0)),"")</f>
        <v>Sbarro Alcador</v>
      </c>
    </row>
    <row r="219" spans="1:21" x14ac:dyDescent="0.25">
      <c r="A219" s="126" t="s">
        <v>2199</v>
      </c>
      <c r="B219" s="127">
        <f t="shared" si="17"/>
        <v>5</v>
      </c>
      <c r="C219" s="127">
        <f t="shared" si="15"/>
        <v>21</v>
      </c>
      <c r="D219">
        <f t="shared" si="16"/>
        <v>220</v>
      </c>
      <c r="E219" s="129" t="str">
        <f t="shared" si="18"/>
        <v>Car</v>
      </c>
      <c r="F219" s="128" t="str">
        <f t="shared" si="19"/>
        <v>Apollo N</v>
      </c>
      <c r="G219" t="s">
        <v>407</v>
      </c>
      <c r="H219">
        <v>223</v>
      </c>
      <c r="I219" s="30" t="s">
        <v>263</v>
      </c>
      <c r="J219">
        <f>ROW()</f>
        <v>219</v>
      </c>
      <c r="U219" s="185" t="str">
        <f t="array" ref="U219">IFERROR(INDEX($G$2:$G$250,MATCH(ROWS($G$2:G219),COUNTIF($G$2:$G$250,"&lt;="&amp;$G$2:$G$250),0)),"")</f>
        <v>Sbarro GT1</v>
      </c>
    </row>
    <row r="220" spans="1:21" x14ac:dyDescent="0.25">
      <c r="A220" s="126" t="s">
        <v>2200</v>
      </c>
      <c r="B220" s="127">
        <f t="shared" si="17"/>
        <v>5</v>
      </c>
      <c r="C220" s="127">
        <f t="shared" si="15"/>
        <v>25</v>
      </c>
      <c r="D220">
        <f t="shared" si="16"/>
        <v>221</v>
      </c>
      <c r="E220" s="129" t="str">
        <f t="shared" si="18"/>
        <v>Car</v>
      </c>
      <c r="F220" s="128" t="str">
        <f t="shared" si="19"/>
        <v>Zenvo ST1 GT</v>
      </c>
      <c r="G220" t="s">
        <v>432</v>
      </c>
      <c r="H220">
        <v>221</v>
      </c>
      <c r="I220" s="30" t="s">
        <v>259</v>
      </c>
      <c r="J220">
        <f>ROW()</f>
        <v>220</v>
      </c>
      <c r="U220" s="185" t="str">
        <f t="array" ref="U220">IFERROR(INDEX($G$2:$G$250,MATCH(ROWS($G$2:G220),COUNTIF($G$2:$G$250,"&lt;="&amp;$G$2:$G$250),0)),"")</f>
        <v>Sbarro Sparta</v>
      </c>
    </row>
    <row r="221" spans="1:21" x14ac:dyDescent="0.25">
      <c r="A221" s="126" t="s">
        <v>2201</v>
      </c>
      <c r="B221" s="127">
        <f t="shared" si="17"/>
        <v>5</v>
      </c>
      <c r="C221" s="127">
        <f t="shared" si="15"/>
        <v>22</v>
      </c>
      <c r="D221">
        <f t="shared" si="16"/>
        <v>222</v>
      </c>
      <c r="E221" s="129" t="str">
        <f t="shared" si="18"/>
        <v>Car</v>
      </c>
      <c r="F221" s="128" t="str">
        <f t="shared" si="19"/>
        <v>Apollo IE</v>
      </c>
      <c r="G221" t="s">
        <v>502</v>
      </c>
      <c r="H221">
        <v>222</v>
      </c>
      <c r="I221" s="30" t="s">
        <v>458</v>
      </c>
      <c r="J221">
        <f>ROW()</f>
        <v>221</v>
      </c>
      <c r="U221" s="185" t="str">
        <f t="array" ref="U221">IFERROR(INDEX($G$2:$G$250,MATCH(ROWS($G$2:G221),COUNTIF($G$2:$G$250,"&lt;="&amp;$G$2:$G$250),0)),"")</f>
        <v>SCG 003S</v>
      </c>
    </row>
    <row r="222" spans="1:21" x14ac:dyDescent="0.25">
      <c r="A222" s="126" t="s">
        <v>2202</v>
      </c>
      <c r="B222" s="127">
        <f t="shared" si="17"/>
        <v>5</v>
      </c>
      <c r="C222" s="127">
        <f t="shared" si="15"/>
        <v>30</v>
      </c>
      <c r="D222">
        <f t="shared" si="16"/>
        <v>223</v>
      </c>
      <c r="E222" s="129" t="str">
        <f t="shared" si="18"/>
        <v>Bike</v>
      </c>
      <c r="F222" s="128" t="str">
        <f t="shared" si="19"/>
        <v>Ducati XDiavel S</v>
      </c>
      <c r="G222" t="s">
        <v>390</v>
      </c>
      <c r="H222">
        <v>226</v>
      </c>
      <c r="I222" s="30" t="s">
        <v>263</v>
      </c>
      <c r="J222">
        <f>ROW()</f>
        <v>222</v>
      </c>
      <c r="U222" s="185" t="str">
        <f t="array" ref="U222">IFERROR(INDEX($G$2:$G$250,MATCH(ROWS($G$2:G222),COUNTIF($G$2:$G$250,"&lt;="&amp;$G$2:$G$250),0)),"")</f>
        <v>Scion FR-S</v>
      </c>
    </row>
    <row r="223" spans="1:21" x14ac:dyDescent="0.25">
      <c r="A223" s="126" t="s">
        <v>2203</v>
      </c>
      <c r="B223" s="127">
        <f t="shared" si="17"/>
        <v>5</v>
      </c>
      <c r="C223" s="127">
        <f t="shared" si="15"/>
        <v>23</v>
      </c>
      <c r="D223">
        <f t="shared" si="16"/>
        <v>224</v>
      </c>
      <c r="E223" s="129" t="str">
        <f t="shared" si="18"/>
        <v>Car</v>
      </c>
      <c r="F223" s="128" t="str">
        <f t="shared" si="19"/>
        <v>Sbarro GT1</v>
      </c>
      <c r="G223" s="160" t="s">
        <v>519</v>
      </c>
      <c r="H223" s="160">
        <v>229</v>
      </c>
      <c r="I223" s="30" t="s">
        <v>317</v>
      </c>
      <c r="J223">
        <f>ROW()</f>
        <v>223</v>
      </c>
      <c r="U223" s="185" t="str">
        <f t="array" ref="U223">IFERROR(INDEX($G$2:$G$250,MATCH(ROWS($G$2:G223),COUNTIF($G$2:$G$250,"&lt;="&amp;$G$2:$G$250),0)),"")</f>
        <v>Shelby Cobra 427</v>
      </c>
    </row>
    <row r="224" spans="1:21" x14ac:dyDescent="0.25">
      <c r="A224" s="126" t="s">
        <v>2204</v>
      </c>
      <c r="B224" s="127">
        <f t="shared" si="17"/>
        <v>5</v>
      </c>
      <c r="C224" s="127">
        <f t="shared" si="15"/>
        <v>38</v>
      </c>
      <c r="D224">
        <f t="shared" si="16"/>
        <v>225</v>
      </c>
      <c r="E224" s="129" t="str">
        <f t="shared" si="18"/>
        <v>Car</v>
      </c>
      <c r="F224" s="128" t="str">
        <f t="shared" si="19"/>
        <v>Mazda RX8 Special Edition</v>
      </c>
      <c r="G224" s="160" t="s">
        <v>520</v>
      </c>
      <c r="H224" s="160">
        <v>231</v>
      </c>
      <c r="I224" s="30" t="s">
        <v>263</v>
      </c>
      <c r="J224">
        <f>ROW()</f>
        <v>224</v>
      </c>
      <c r="U224" s="185" t="str">
        <f t="array" ref="U224">IFERROR(INDEX($G$2:$G$250,MATCH(ROWS($G$2:G224),COUNTIF($G$2:$G$250,"&lt;="&amp;$G$2:$G$250),0)),"")</f>
        <v>SIN R1</v>
      </c>
    </row>
    <row r="225" spans="1:21" x14ac:dyDescent="0.25">
      <c r="A225" s="126" t="s">
        <v>2205</v>
      </c>
      <c r="B225" s="127">
        <f t="shared" si="17"/>
        <v>5</v>
      </c>
      <c r="C225" s="127">
        <f t="shared" si="15"/>
        <v>32</v>
      </c>
      <c r="D225">
        <f t="shared" si="16"/>
        <v>226</v>
      </c>
      <c r="E225" s="129" t="str">
        <f t="shared" si="18"/>
        <v>Car</v>
      </c>
      <c r="F225" s="128" t="str">
        <f t="shared" si="19"/>
        <v>Rezvani Beast Alpha</v>
      </c>
      <c r="G225" s="160" t="s">
        <v>521</v>
      </c>
      <c r="H225" s="160">
        <v>230</v>
      </c>
      <c r="I225" s="30" t="s">
        <v>259</v>
      </c>
      <c r="J225">
        <f>ROW()</f>
        <v>225</v>
      </c>
      <c r="U225" s="185" t="str">
        <f t="array" ref="U225">IFERROR(INDEX($G$2:$G$250,MATCH(ROWS($G$2:G225),COUNTIF($G$2:$G$250,"&lt;="&amp;$G$2:$G$250),0)),"")</f>
        <v>Spada Codatronca TSS</v>
      </c>
    </row>
    <row r="226" spans="1:21" x14ac:dyDescent="0.25">
      <c r="A226" s="126" t="s">
        <v>2206</v>
      </c>
      <c r="B226" s="127">
        <f t="shared" si="17"/>
        <v>5</v>
      </c>
      <c r="C226" s="127">
        <f t="shared" si="15"/>
        <v>26</v>
      </c>
      <c r="D226">
        <f t="shared" si="16"/>
        <v>227</v>
      </c>
      <c r="E226" s="129" t="str">
        <f t="shared" si="18"/>
        <v>Car</v>
      </c>
      <c r="F226" s="128" t="str">
        <f t="shared" si="19"/>
        <v>RimacConceptS</v>
      </c>
      <c r="G226" s="160" t="s">
        <v>526</v>
      </c>
      <c r="H226" s="160">
        <v>228</v>
      </c>
      <c r="I226" s="30" t="s">
        <v>259</v>
      </c>
      <c r="J226">
        <f>ROW()</f>
        <v>226</v>
      </c>
      <c r="U226" s="185" t="str">
        <f t="array" ref="U226">IFERROR(INDEX($G$2:$G$250,MATCH(ROWS($G$2:G226),COUNTIF($G$2:$G$250,"&lt;="&amp;$G$2:$G$250),0)),"")</f>
        <v>SRT 2013 Dodge Challenger SRT8</v>
      </c>
    </row>
    <row r="227" spans="1:21" x14ac:dyDescent="0.25">
      <c r="A227" s="126" t="s">
        <v>2207</v>
      </c>
      <c r="B227" s="127">
        <f t="shared" si="17"/>
        <v>5</v>
      </c>
      <c r="C227" s="127">
        <f t="shared" si="15"/>
        <v>45</v>
      </c>
      <c r="D227">
        <f t="shared" si="16"/>
        <v>228</v>
      </c>
      <c r="E227" s="129" t="str">
        <f t="shared" si="18"/>
        <v>Car</v>
      </c>
      <c r="F227" s="128" t="str">
        <f t="shared" si="19"/>
        <v>Zenvo TS1 GT Anniversary Edition</v>
      </c>
      <c r="G227" s="160" t="s">
        <v>527</v>
      </c>
      <c r="H227" s="160">
        <v>227</v>
      </c>
      <c r="I227" s="30" t="s">
        <v>458</v>
      </c>
      <c r="J227">
        <f>ROW()</f>
        <v>227</v>
      </c>
      <c r="U227" s="185" t="str">
        <f t="array" ref="U227">IFERROR(INDEX($G$2:$G$250,MATCH(ROWS($G$2:G227),COUNTIF($G$2:$G$250,"&lt;="&amp;$G$2:$G$250),0)),"")</f>
        <v>SSC Tuatara</v>
      </c>
    </row>
    <row r="228" spans="1:21" x14ac:dyDescent="0.25">
      <c r="A228" s="126" t="s">
        <v>2208</v>
      </c>
      <c r="B228" s="127">
        <f t="shared" si="17"/>
        <v>5</v>
      </c>
      <c r="C228" s="127">
        <f t="shared" si="15"/>
        <v>26</v>
      </c>
      <c r="D228">
        <f t="shared" si="16"/>
        <v>229</v>
      </c>
      <c r="E228" s="129" t="str">
        <f t="shared" si="18"/>
        <v>Car</v>
      </c>
      <c r="F228" s="128" t="str">
        <f t="shared" si="19"/>
        <v>Mclaren MP4 X</v>
      </c>
      <c r="G228" s="160" t="s">
        <v>528</v>
      </c>
      <c r="H228" s="160">
        <v>232</v>
      </c>
      <c r="I228" s="30" t="s">
        <v>458</v>
      </c>
      <c r="J228">
        <f>ROW()</f>
        <v>228</v>
      </c>
      <c r="U228" s="185" t="str">
        <f t="array" ref="U228">IFERROR(INDEX($G$2:$G$250,MATCH(ROWS($G$2:G228),COUNTIF($G$2:$G$250,"&lt;="&amp;$G$2:$G$250),0)),"")</f>
        <v>SSC Ultimate Aero XT</v>
      </c>
    </row>
    <row r="229" spans="1:21" x14ac:dyDescent="0.25">
      <c r="A229" s="126" t="s">
        <v>2209</v>
      </c>
      <c r="B229" s="127">
        <f t="shared" si="17"/>
        <v>5</v>
      </c>
      <c r="C229" s="127">
        <f t="shared" si="15"/>
        <v>25</v>
      </c>
      <c r="D229">
        <f t="shared" si="16"/>
        <v>230</v>
      </c>
      <c r="E229" s="129" t="str">
        <f t="shared" si="18"/>
        <v>Car</v>
      </c>
      <c r="F229" s="128" t="str">
        <f t="shared" si="19"/>
        <v>Hyundai i30N</v>
      </c>
      <c r="G229" s="160" t="s">
        <v>529</v>
      </c>
      <c r="H229" s="160">
        <v>238</v>
      </c>
      <c r="I229" s="30" t="s">
        <v>277</v>
      </c>
      <c r="J229">
        <f>ROW()</f>
        <v>229</v>
      </c>
      <c r="U229" s="185" t="str">
        <f t="array" ref="U229">IFERROR(INDEX($G$2:$G$250,MATCH(ROWS($G$2:G229),COUNTIF($G$2:$G$250,"&lt;="&amp;$G$2:$G$250),0)),"")</f>
        <v>Subaru Impreza WRX STI</v>
      </c>
    </row>
    <row r="230" spans="1:21" x14ac:dyDescent="0.25">
      <c r="A230" s="126" t="s">
        <v>2210</v>
      </c>
      <c r="B230" s="127">
        <f t="shared" si="17"/>
        <v>5</v>
      </c>
      <c r="C230" s="127">
        <f t="shared" si="15"/>
        <v>32</v>
      </c>
      <c r="D230">
        <f t="shared" si="16"/>
        <v>231</v>
      </c>
      <c r="E230" s="129" t="str">
        <f t="shared" si="18"/>
        <v>Bike</v>
      </c>
      <c r="F230" s="128" t="str">
        <f t="shared" si="19"/>
        <v>MV Agusta F4 1000R</v>
      </c>
      <c r="G230" s="160" t="s">
        <v>530</v>
      </c>
      <c r="H230" s="160">
        <v>237</v>
      </c>
      <c r="I230" s="30" t="s">
        <v>317</v>
      </c>
      <c r="J230">
        <f>ROW()</f>
        <v>230</v>
      </c>
      <c r="U230" s="185" t="str">
        <f t="array" ref="U230">IFERROR(INDEX($G$2:$G$250,MATCH(ROWS($G$2:G230),COUNTIF($G$2:$G$250,"&lt;="&amp;$G$2:$G$250),0)),"")</f>
        <v>Suzuki GSX-R750</v>
      </c>
    </row>
    <row r="231" spans="1:21" x14ac:dyDescent="0.25">
      <c r="A231" s="126" t="s">
        <v>2211</v>
      </c>
      <c r="B231" s="127">
        <f t="shared" si="17"/>
        <v>5</v>
      </c>
      <c r="C231" s="127">
        <f t="shared" si="15"/>
        <v>29</v>
      </c>
      <c r="D231">
        <f t="shared" si="16"/>
        <v>232</v>
      </c>
      <c r="E231" s="129" t="str">
        <f t="shared" si="18"/>
        <v>Car</v>
      </c>
      <c r="F231" s="128" t="str">
        <f t="shared" si="19"/>
        <v>Maserati Alfieri</v>
      </c>
      <c r="G231" s="160" t="s">
        <v>522</v>
      </c>
      <c r="H231" s="160">
        <v>239</v>
      </c>
      <c r="I231" s="30" t="s">
        <v>317</v>
      </c>
      <c r="J231">
        <f>ROW()</f>
        <v>231</v>
      </c>
      <c r="U231" s="185" t="str">
        <f t="array" ref="U231">IFERROR(INDEX($G$2:$G$250,MATCH(ROWS($G$2:G231),COUNTIF($G$2:$G$250,"&lt;="&amp;$G$2:$G$250),0)),"")</f>
        <v>Suzuki Hayabusa</v>
      </c>
    </row>
    <row r="232" spans="1:21" x14ac:dyDescent="0.25">
      <c r="A232" s="126" t="s">
        <v>2212</v>
      </c>
      <c r="B232" s="127">
        <f t="shared" si="17"/>
        <v>5</v>
      </c>
      <c r="C232" s="127">
        <f t="shared" si="15"/>
        <v>21</v>
      </c>
      <c r="D232">
        <f t="shared" si="16"/>
        <v>233</v>
      </c>
      <c r="E232" s="129" t="str">
        <f t="shared" si="18"/>
        <v>Car</v>
      </c>
      <c r="F232" s="128" t="str">
        <f t="shared" si="19"/>
        <v>SCG 003S</v>
      </c>
      <c r="G232" s="160" t="s">
        <v>523</v>
      </c>
      <c r="H232" s="160">
        <v>236</v>
      </c>
      <c r="I232" s="30" t="s">
        <v>263</v>
      </c>
      <c r="J232">
        <f>ROW()</f>
        <v>232</v>
      </c>
      <c r="U232" s="185" t="str">
        <f t="array" ref="U232">IFERROR(INDEX($G$2:$G$250,MATCH(ROWS($G$2:G232),COUNTIF($G$2:$G$250,"&lt;="&amp;$G$2:$G$250),0)),"")</f>
        <v>Tesla Model S</v>
      </c>
    </row>
    <row r="233" spans="1:21" x14ac:dyDescent="0.25">
      <c r="A233" s="126" t="s">
        <v>2213</v>
      </c>
      <c r="B233" s="127">
        <f t="shared" si="17"/>
        <v>5</v>
      </c>
      <c r="C233" s="127">
        <f t="shared" si="15"/>
        <v>25</v>
      </c>
      <c r="D233">
        <f t="shared" si="16"/>
        <v>234</v>
      </c>
      <c r="E233" s="129" t="str">
        <f t="shared" si="18"/>
        <v>Car</v>
      </c>
      <c r="F233" s="128" t="str">
        <f t="shared" si="19"/>
        <v>McLaren 720S</v>
      </c>
      <c r="G233" s="160" t="s">
        <v>524</v>
      </c>
      <c r="H233" s="160">
        <v>233</v>
      </c>
      <c r="I233" s="30" t="s">
        <v>259</v>
      </c>
      <c r="J233">
        <f>ROW()</f>
        <v>233</v>
      </c>
      <c r="U233" s="185" t="str">
        <f t="array" ref="U233">IFERROR(INDEX($G$2:$G$250,MATCH(ROWS($G$2:G233),COUNTIF($G$2:$G$250,"&lt;="&amp;$G$2:$G$250),0)),"")</f>
        <v>Toyota Supra RZ (Mark IV)</v>
      </c>
    </row>
    <row r="234" spans="1:21" x14ac:dyDescent="0.25">
      <c r="A234" s="126" t="s">
        <v>2214</v>
      </c>
      <c r="B234" s="127">
        <f t="shared" si="17"/>
        <v>5</v>
      </c>
      <c r="C234" s="127">
        <f t="shared" si="15"/>
        <v>31</v>
      </c>
      <c r="D234">
        <f t="shared" si="16"/>
        <v>235</v>
      </c>
      <c r="E234" s="129" t="str">
        <f t="shared" si="18"/>
        <v>Car</v>
      </c>
      <c r="F234" s="128" t="str">
        <f t="shared" si="19"/>
        <v>Porsche Carrera GT</v>
      </c>
      <c r="G234" s="160" t="s">
        <v>525</v>
      </c>
      <c r="H234" s="160">
        <v>234</v>
      </c>
      <c r="I234" s="30" t="s">
        <v>458</v>
      </c>
      <c r="J234">
        <f>ROW()</f>
        <v>234</v>
      </c>
      <c r="U234" s="185" t="str">
        <f t="array" ref="U234">IFERROR(INDEX($G$2:$G$250,MATCH(ROWS($G$2:G234),COUNTIF($G$2:$G$250,"&lt;="&amp;$G$2:$G$250),0)),"")</f>
        <v>Tramontana XTR</v>
      </c>
    </row>
    <row r="235" spans="1:21" x14ac:dyDescent="0.25">
      <c r="A235" s="126" t="s">
        <v>2215</v>
      </c>
      <c r="B235" s="127">
        <f t="shared" si="17"/>
        <v>5</v>
      </c>
      <c r="C235" s="127">
        <f t="shared" si="15"/>
        <v>47</v>
      </c>
      <c r="D235">
        <f t="shared" si="16"/>
        <v>236</v>
      </c>
      <c r="E235" s="129" t="str">
        <f t="shared" si="18"/>
        <v>Car</v>
      </c>
      <c r="F235" s="128" t="str">
        <f t="shared" si="19"/>
        <v>Mercedes SLS AMG Coupe BlackSeries</v>
      </c>
      <c r="G235" s="160" t="s">
        <v>532</v>
      </c>
      <c r="H235" s="160">
        <v>240</v>
      </c>
      <c r="I235" s="30" t="s">
        <v>263</v>
      </c>
      <c r="J235">
        <f>ROW()</f>
        <v>235</v>
      </c>
      <c r="U235" s="185" t="str">
        <f t="array" ref="U235">IFERROR(INDEX($G$2:$G$250,MATCH(ROWS($G$2:G235),COUNTIF($G$2:$G$250,"&lt;="&amp;$G$2:$G$250),0)),"")</f>
        <v>Trion Nemesis</v>
      </c>
    </row>
    <row r="236" spans="1:21" x14ac:dyDescent="0.25">
      <c r="A236" s="126" t="s">
        <v>2216</v>
      </c>
      <c r="B236" s="127">
        <f t="shared" si="17"/>
        <v>5</v>
      </c>
      <c r="C236" s="127">
        <f t="shared" si="15"/>
        <v>28</v>
      </c>
      <c r="D236">
        <f t="shared" si="16"/>
        <v>237</v>
      </c>
      <c r="E236" s="129" t="str">
        <f t="shared" si="18"/>
        <v>Car</v>
      </c>
      <c r="F236" s="128" t="str">
        <f t="shared" si="19"/>
        <v>Ferrari488Pista</v>
      </c>
      <c r="G236" s="160" t="s">
        <v>531</v>
      </c>
      <c r="H236" s="160">
        <v>235</v>
      </c>
      <c r="I236" s="30" t="s">
        <v>458</v>
      </c>
      <c r="J236">
        <f>ROW()</f>
        <v>236</v>
      </c>
      <c r="U236" s="185" t="str">
        <f t="array" ref="U236">IFERROR(INDEX($G$2:$G$250,MATCH(ROWS($G$2:G236),COUNTIF($G$2:$G$250,"&lt;="&amp;$G$2:$G$250),0)),"")</f>
        <v>TVR Sagaris</v>
      </c>
    </row>
    <row r="237" spans="1:21" x14ac:dyDescent="0.25">
      <c r="A237" s="126" t="s">
        <v>2217</v>
      </c>
      <c r="B237" s="127">
        <f t="shared" ref="B237:B241" si="20">FIND("|",A237)</f>
        <v>5</v>
      </c>
      <c r="C237" s="127">
        <f t="shared" ref="C237:C241" si="21">FIND("|",A237,B237+1)</f>
        <v>40</v>
      </c>
      <c r="D237">
        <f t="shared" ref="D237:D241" si="22">_xlfn.NUMBERVALUE(MID(A237,2,B237-2))</f>
        <v>238</v>
      </c>
      <c r="E237" s="129" t="str">
        <f t="shared" ref="E237:E241" si="23">IF(ISERROR(FIND("CarDef",A237)),"Bike","Car")</f>
        <v>Car</v>
      </c>
      <c r="F237" s="128" t="str">
        <f t="shared" ref="F237:F241" si="24">SUBSTITUTE(MID(A237,B237+LEN(E237)+5,C237-B237-LEN(E237)-5),"_"," ")</f>
        <v>Nissan 370z Special Edition</v>
      </c>
      <c r="G237" s="160" t="s">
        <v>1965</v>
      </c>
      <c r="H237" s="160">
        <f>HEX2DEC("F3")</f>
        <v>243</v>
      </c>
      <c r="I237" s="30" t="s">
        <v>317</v>
      </c>
      <c r="J237">
        <f>ROW()</f>
        <v>237</v>
      </c>
      <c r="U237" s="185" t="str">
        <f t="array" ref="U237">IFERROR(INDEX($G$2:$G$250,MATCH(ROWS($G$2:G237),COUNTIF($G$2:$G$250,"&lt;="&amp;$G$2:$G$250),0)),"")</f>
        <v>TVR Sagaris Special Edition</v>
      </c>
    </row>
    <row r="238" spans="1:21" x14ac:dyDescent="0.25">
      <c r="A238" s="126" t="s">
        <v>2218</v>
      </c>
      <c r="B238" s="127">
        <f t="shared" si="20"/>
        <v>5</v>
      </c>
      <c r="C238" s="127">
        <f t="shared" si="21"/>
        <v>41</v>
      </c>
      <c r="D238">
        <f t="shared" si="22"/>
        <v>239</v>
      </c>
      <c r="E238" s="129" t="str">
        <f t="shared" si="23"/>
        <v>Car</v>
      </c>
      <c r="F238" s="128" t="str">
        <f t="shared" si="24"/>
        <v>Lamborghini Murcielago LP640</v>
      </c>
      <c r="G238" s="160" t="s">
        <v>1966</v>
      </c>
      <c r="H238" s="160">
        <f>HEX2DEC("F1")</f>
        <v>241</v>
      </c>
      <c r="I238" s="30" t="s">
        <v>263</v>
      </c>
      <c r="J238">
        <f>ROW()</f>
        <v>238</v>
      </c>
      <c r="U238" s="185" t="str">
        <f t="array" ref="U238">IFERROR(INDEX($G$2:$G$250,MATCH(ROWS($G$2:G238),COUNTIF($G$2:$G$250,"&lt;="&amp;$G$2:$G$250),0)),"")</f>
        <v>Vanda Electrics Dendrobium</v>
      </c>
    </row>
    <row r="239" spans="1:21" x14ac:dyDescent="0.25">
      <c r="A239" s="126" t="s">
        <v>2219</v>
      </c>
      <c r="B239" s="127">
        <f t="shared" si="20"/>
        <v>5</v>
      </c>
      <c r="C239" s="127">
        <f t="shared" si="21"/>
        <v>31</v>
      </c>
      <c r="D239">
        <f t="shared" si="22"/>
        <v>240</v>
      </c>
      <c r="E239" s="129" t="str">
        <f t="shared" si="23"/>
        <v>Car</v>
      </c>
      <c r="F239" s="128" t="str">
        <f t="shared" si="24"/>
        <v>Infiniti Vision GT</v>
      </c>
      <c r="G239" s="160" t="s">
        <v>1963</v>
      </c>
      <c r="H239" s="160">
        <f>HEX2DEC("F2")</f>
        <v>242</v>
      </c>
      <c r="I239" s="30" t="s">
        <v>259</v>
      </c>
      <c r="J239">
        <f>ROW()</f>
        <v>239</v>
      </c>
      <c r="U239" s="185" t="str">
        <f t="array" ref="U239">IFERROR(INDEX($G$2:$G$250,MATCH(ROWS($G$2:G239),COUNTIF($G$2:$G$250,"&lt;="&amp;$G$2:$G$250),0)),"")</f>
        <v>Vencer Sarthe</v>
      </c>
    </row>
    <row r="240" spans="1:21" x14ac:dyDescent="0.25">
      <c r="A240" s="126" t="s">
        <v>2220</v>
      </c>
      <c r="B240" s="127">
        <f t="shared" si="20"/>
        <v>5</v>
      </c>
      <c r="C240" s="127">
        <f t="shared" si="21"/>
        <v>35</v>
      </c>
      <c r="D240">
        <f t="shared" si="22"/>
        <v>241</v>
      </c>
      <c r="E240" s="129" t="str">
        <f t="shared" si="23"/>
        <v>Car</v>
      </c>
      <c r="F240" s="128" t="str">
        <f t="shared" si="24"/>
        <v>Lamborghini Centenario</v>
      </c>
      <c r="G240" s="160" t="s">
        <v>1964</v>
      </c>
      <c r="H240" s="160">
        <f>HEX2DEC("F6")</f>
        <v>246</v>
      </c>
      <c r="I240" s="30" t="s">
        <v>458</v>
      </c>
      <c r="J240">
        <f>ROW()</f>
        <v>240</v>
      </c>
      <c r="U240" s="185" t="str">
        <f t="array" ref="U240">IFERROR(INDEX($G$2:$G$250,MATCH(ROWS($G$2:G240),COUNTIF($G$2:$G$250,"&lt;="&amp;$G$2:$G$250),0)),"")</f>
        <v>Volkswagen Beetle Turbo</v>
      </c>
    </row>
    <row r="241" spans="1:21" x14ac:dyDescent="0.25">
      <c r="A241" s="126" t="s">
        <v>2221</v>
      </c>
      <c r="B241" s="127">
        <f t="shared" si="20"/>
        <v>5</v>
      </c>
      <c r="C241" s="127">
        <f t="shared" si="21"/>
        <v>30</v>
      </c>
      <c r="D241">
        <f t="shared" si="22"/>
        <v>242</v>
      </c>
      <c r="E241" s="129" t="str">
        <f t="shared" si="23"/>
        <v>Bike</v>
      </c>
      <c r="F241" s="128" t="str">
        <f t="shared" si="24"/>
        <v>Lightning LS 218</v>
      </c>
      <c r="G241" s="160" t="s">
        <v>1967</v>
      </c>
      <c r="H241" s="160">
        <f>HEX2DEC("F4")</f>
        <v>244</v>
      </c>
      <c r="I241" s="30" t="s">
        <v>458</v>
      </c>
      <c r="J241">
        <f>ROW()</f>
        <v>241</v>
      </c>
      <c r="U241" s="185" t="str">
        <f t="array" ref="U241">IFERROR(INDEX($G$2:$G$250,MATCH(ROWS($G$2:G241),COUNTIF($G$2:$G$250,"&lt;="&amp;$G$2:$G$250),0)),"")</f>
        <v>Volkswagen Golf Design Vision GTI</v>
      </c>
    </row>
    <row r="242" spans="1:21" x14ac:dyDescent="0.25">
      <c r="A242" t="s">
        <v>2222</v>
      </c>
      <c r="B242" s="127">
        <f t="shared" ref="B242" si="25">FIND("|",A242)</f>
        <v>5</v>
      </c>
      <c r="C242" s="127">
        <f t="shared" ref="C242" si="26">FIND("|",A242,B242+1)</f>
        <v>40</v>
      </c>
      <c r="D242">
        <f t="shared" ref="D242" si="27">_xlfn.NUMBERVALUE(MID(A242,2,B242-2))</f>
        <v>243</v>
      </c>
      <c r="E242" s="129" t="str">
        <f t="shared" ref="E242" si="28">IF(ISERROR(FIND("CarDef",A242)),"Bike","Car")</f>
        <v>Car</v>
      </c>
      <c r="F242" s="128" t="str">
        <f t="shared" ref="F242" si="29">SUBSTITUTE(MID(A242,B242+LEN(E242)+5,C242-B242-LEN(E242)-5),"_"," ")</f>
        <v>TVR Sagaris Special Edition</v>
      </c>
      <c r="G242" s="160" t="s">
        <v>1979</v>
      </c>
      <c r="H242" s="160">
        <v>247</v>
      </c>
      <c r="I242" s="30" t="s">
        <v>259</v>
      </c>
      <c r="J242">
        <f>ROW()</f>
        <v>242</v>
      </c>
      <c r="U242" s="185" t="str">
        <f t="array" ref="U242">IFERROR(INDEX($G$2:$G$250,MATCH(ROWS($G$2:G242),COUNTIF($G$2:$G$250,"&lt;="&amp;$G$2:$G$250),0)),"")</f>
        <v>Volkswagen W12</v>
      </c>
    </row>
    <row r="243" spans="1:21" x14ac:dyDescent="0.25">
      <c r="A243" t="s">
        <v>2223</v>
      </c>
      <c r="B243" s="127">
        <f t="shared" ref="B243:B246" si="30">FIND("|",A243)</f>
        <v>5</v>
      </c>
      <c r="C243" s="127">
        <f t="shared" ref="C243:C246" si="31">FIND("|",A243,B243+1)</f>
        <v>19</v>
      </c>
      <c r="D243">
        <f t="shared" ref="D243:D246" si="32">_xlfn.NUMBERVALUE(MID(A243,2,B243-2))</f>
        <v>244</v>
      </c>
      <c r="E243" s="129" t="str">
        <f t="shared" ref="E243:E246" si="33">IF(ISERROR(FIND("CarDef",A243)),"Bike","Car")</f>
        <v>Car</v>
      </c>
      <c r="F243" s="128" t="str">
        <f t="shared" ref="F243:F246" si="34">SUBSTITUTE(MID(A243,B243+LEN(E243)+5,C243-B243-LEN(E243)-5),"_"," ")</f>
        <v>BMW i8</v>
      </c>
      <c r="G243" s="160" t="s">
        <v>2228</v>
      </c>
      <c r="H243" s="160">
        <f>HEX2DEC("F5")</f>
        <v>245</v>
      </c>
      <c r="I243" s="30" t="s">
        <v>263</v>
      </c>
      <c r="J243">
        <f>ROW()</f>
        <v>243</v>
      </c>
      <c r="U243" s="264" t="str">
        <f t="array" ref="U243">IFERROR(INDEX($G$2:$G$250,MATCH(ROWS($G$2:G243),COUNTIF($G$2:$G$250,"&lt;="&amp;$G$2:$G$250),0)),"")</f>
        <v>W Motors Fenyr Supersport</v>
      </c>
    </row>
    <row r="244" spans="1:21" x14ac:dyDescent="0.25">
      <c r="A244" t="s">
        <v>2224</v>
      </c>
      <c r="B244" s="127">
        <f t="shared" si="30"/>
        <v>5</v>
      </c>
      <c r="C244" s="127">
        <f t="shared" si="31"/>
        <v>32</v>
      </c>
      <c r="D244">
        <f t="shared" si="32"/>
        <v>245</v>
      </c>
      <c r="E244" s="129" t="str">
        <f t="shared" si="33"/>
        <v>Car</v>
      </c>
      <c r="F244" s="128" t="str">
        <f t="shared" si="34"/>
        <v>Ferrari F60 America</v>
      </c>
      <c r="G244" s="160" t="s">
        <v>2230</v>
      </c>
      <c r="H244" s="160">
        <f>HEX2DEC("F9")</f>
        <v>249</v>
      </c>
      <c r="I244" s="30" t="s">
        <v>458</v>
      </c>
      <c r="J244">
        <f>ROW()</f>
        <v>244</v>
      </c>
      <c r="U244" s="264" t="str">
        <f t="array" ref="U244">IFERROR(INDEX($G$2:$G$250,MATCH(ROWS($G$2:G244),COUNTIF($G$2:$G$250,"&lt;="&amp;$G$2:$G$250),0)),"")</f>
        <v>W Motors Lykan HyperSport</v>
      </c>
    </row>
    <row r="245" spans="1:21" x14ac:dyDescent="0.25">
      <c r="A245" t="s">
        <v>2225</v>
      </c>
      <c r="B245" s="127">
        <f t="shared" si="30"/>
        <v>5</v>
      </c>
      <c r="C245" s="127">
        <f t="shared" si="31"/>
        <v>30</v>
      </c>
      <c r="D245">
        <f t="shared" si="32"/>
        <v>246</v>
      </c>
      <c r="E245" s="129" t="str">
        <f t="shared" si="33"/>
        <v>Car</v>
      </c>
      <c r="F245" s="128" t="str">
        <f t="shared" si="34"/>
        <v>Zeus Twelve Sigma</v>
      </c>
      <c r="G245" s="160" t="s">
        <v>2231</v>
      </c>
      <c r="H245" s="160">
        <f>HEX2DEC("F8")</f>
        <v>248</v>
      </c>
      <c r="I245" s="30" t="s">
        <v>458</v>
      </c>
      <c r="J245">
        <f>ROW()</f>
        <v>245</v>
      </c>
      <c r="U245" s="264" t="str">
        <f t="array" ref="U245">IFERROR(INDEX($G$2:$G$250,MATCH(ROWS($G$2:G245),COUNTIF($G$2:$G$250,"&lt;="&amp;$G$2:$G$250),0)),"")</f>
        <v>Weber Faster One</v>
      </c>
    </row>
    <row r="246" spans="1:21" x14ac:dyDescent="0.25">
      <c r="A246" t="s">
        <v>2226</v>
      </c>
      <c r="B246" s="127">
        <f t="shared" si="30"/>
        <v>5</v>
      </c>
      <c r="C246" s="127">
        <f t="shared" si="31"/>
        <v>43</v>
      </c>
      <c r="D246">
        <f t="shared" si="32"/>
        <v>247</v>
      </c>
      <c r="E246" s="129" t="str">
        <f t="shared" si="33"/>
        <v>Car</v>
      </c>
      <c r="F246" s="128" t="str">
        <f t="shared" si="34"/>
        <v>Porsche Panamera Sport Turismo</v>
      </c>
      <c r="G246" s="160" t="s">
        <v>2229</v>
      </c>
      <c r="H246" s="160">
        <f>HEX2DEC("FA")</f>
        <v>250</v>
      </c>
      <c r="I246" s="30" t="s">
        <v>259</v>
      </c>
      <c r="J246">
        <f>ROW()</f>
        <v>246</v>
      </c>
      <c r="U246" s="264" t="str">
        <f t="array" ref="U246">IFERROR(INDEX($G$2:$G$250,MATCH(ROWS($G$2:G246),COUNTIF($G$2:$G$250,"&lt;="&amp;$G$2:$G$250),0)),"")</f>
        <v>Yamaha FZ-10</v>
      </c>
    </row>
    <row r="247" spans="1:21" x14ac:dyDescent="0.25">
      <c r="A247" s="58" t="s">
        <v>1902</v>
      </c>
      <c r="G247" s="35" t="s">
        <v>327</v>
      </c>
      <c r="H247" s="35">
        <v>211</v>
      </c>
      <c r="I247" s="162" t="s">
        <v>317</v>
      </c>
      <c r="J247" s="35">
        <f>ROW()</f>
        <v>247</v>
      </c>
      <c r="U247" s="185" t="str">
        <f t="array" ref="U247">IFERROR(INDEX($G$2:$G$250,MATCH(ROWS($G$2:G247),COUNTIF($G$2:$G$250,"&lt;="&amp;$G$2:$G$250),0)),"")</f>
        <v>Yamaha YZF-R6</v>
      </c>
    </row>
    <row r="248" spans="1:21" x14ac:dyDescent="0.25">
      <c r="A248" s="58" t="s">
        <v>1902</v>
      </c>
      <c r="G248" s="35" t="s">
        <v>300</v>
      </c>
      <c r="H248" s="35">
        <v>212</v>
      </c>
      <c r="I248" s="162" t="s">
        <v>277</v>
      </c>
      <c r="J248" s="35">
        <f>ROW()</f>
        <v>248</v>
      </c>
      <c r="U248" s="185" t="str">
        <f t="array" ref="U248">IFERROR(INDEX($G$2:$G$250,MATCH(ROWS($G$2:G248),COUNTIF($G$2:$G$250,"&lt;="&amp;$G$2:$G$250),0)),"")</f>
        <v>Zenvo ST1</v>
      </c>
    </row>
    <row r="249" spans="1:21" x14ac:dyDescent="0.25">
      <c r="A249" s="58" t="s">
        <v>1902</v>
      </c>
      <c r="G249" s="35" t="s">
        <v>369</v>
      </c>
      <c r="H249" s="35">
        <v>213</v>
      </c>
      <c r="I249" s="162" t="s">
        <v>263</v>
      </c>
      <c r="J249" s="35">
        <f>ROW()</f>
        <v>249</v>
      </c>
      <c r="U249" s="198" t="str">
        <f t="array" ref="U249">IFERROR(INDEX($G$2:$G$250,MATCH(ROWS($G$2:G249),COUNTIF($G$2:$G$250,"&lt;="&amp;$G$2:$G$250),0)),"")</f>
        <v>Zenvo TS1 GT 10th Anniversary Edition</v>
      </c>
    </row>
    <row r="250" spans="1:21" x14ac:dyDescent="0.25">
      <c r="A250" s="58" t="s">
        <v>1902</v>
      </c>
      <c r="G250" s="35" t="s">
        <v>315</v>
      </c>
      <c r="H250" s="35">
        <v>300</v>
      </c>
      <c r="I250" s="162" t="s">
        <v>277</v>
      </c>
      <c r="J250" s="35">
        <f>ROW()</f>
        <v>250</v>
      </c>
      <c r="U250" s="262" t="str">
        <f t="array" ref="U250">IFERROR(INDEX($G$2:$G$250,MATCH(ROWS($G$2:G250),COUNTIF($G$2:$G$250,"&lt;="&amp;$G$2:$G$250),0)),"")</f>
        <v>Zeus Twelve Sigma</v>
      </c>
    </row>
  </sheetData>
  <sortState ref="I41:I56">
    <sortCondition ref="I41"/>
  </sortState>
  <dataConsolidate/>
  <pageMargins left="0.7" right="0.7" top="0.75" bottom="0.75" header="0.3" footer="0.3"/>
  <pageSetup orientation="portrait" r:id="rId1"/>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loats"/>
  <dimension ref="A1:U1353"/>
  <sheetViews>
    <sheetView workbookViewId="0"/>
  </sheetViews>
  <sheetFormatPr defaultRowHeight="15" x14ac:dyDescent="0.25"/>
  <cols>
    <col min="1" max="1" width="9.85546875" bestFit="1" customWidth="1"/>
    <col min="2" max="2" width="5" bestFit="1" customWidth="1"/>
    <col min="4" max="4" width="5.140625" customWidth="1"/>
    <col min="6" max="6" width="9" bestFit="1" customWidth="1"/>
    <col min="7" max="7" width="10.85546875" customWidth="1"/>
    <col min="8" max="8" width="10.28515625" customWidth="1"/>
    <col min="12" max="12" width="11.85546875" customWidth="1"/>
  </cols>
  <sheetData>
    <row r="1" spans="1:18" x14ac:dyDescent="0.25">
      <c r="A1" t="s">
        <v>548</v>
      </c>
      <c r="B1" t="s">
        <v>549</v>
      </c>
    </row>
    <row r="2" spans="1:18" x14ac:dyDescent="0.25">
      <c r="A2" s="8" t="s">
        <v>1901</v>
      </c>
      <c r="B2">
        <v>0</v>
      </c>
    </row>
    <row r="3" spans="1:18" x14ac:dyDescent="0.25">
      <c r="A3" t="s">
        <v>550</v>
      </c>
      <c r="B3">
        <v>500</v>
      </c>
      <c r="F3" s="175" t="s">
        <v>1908</v>
      </c>
      <c r="G3" s="167"/>
      <c r="H3" s="168"/>
      <c r="L3" t="s">
        <v>1904</v>
      </c>
    </row>
    <row r="4" spans="1:18" x14ac:dyDescent="0.25">
      <c r="A4" t="s">
        <v>551</v>
      </c>
      <c r="B4">
        <v>501</v>
      </c>
      <c r="F4" s="169">
        <f ca="1">SUMIF('A8 Mastery'!L$7:L$21,G4,'A8 Mastery'!K$7:K$21)</f>
        <v>5</v>
      </c>
      <c r="G4" s="170" t="s">
        <v>69</v>
      </c>
      <c r="H4" s="171" t="str">
        <f ca="1">IF(F4=0,"no "&amp;J4,IF(F4=1,"1 "&amp;J4,(F4&amp;" "&amp;J4&amp;"s")))</f>
        <v>5 licenses</v>
      </c>
      <c r="J4" t="s">
        <v>1929</v>
      </c>
      <c r="L4" t="s">
        <v>562</v>
      </c>
      <c r="M4">
        <f>VLOOKUP(L4,A$2:B$1353,2,FALSE)</f>
        <v>512</v>
      </c>
    </row>
    <row r="5" spans="1:18" x14ac:dyDescent="0.25">
      <c r="A5" t="s">
        <v>552</v>
      </c>
      <c r="B5">
        <v>502</v>
      </c>
      <c r="F5" s="169">
        <f ca="1">SUMIF('A8 Mastery'!L$7:L$21,G5,'A8 Mastery'!K$7:K$21)</f>
        <v>50</v>
      </c>
      <c r="G5" s="170" t="s">
        <v>72</v>
      </c>
      <c r="H5" s="171" t="str">
        <f ca="1">IF(F5=0,", no "&amp;J5,IF(F5=1,", 1 "&amp;J5,(", "&amp;F5&amp;" "&amp;J5&amp;"s")))</f>
        <v>, 50 tokens</v>
      </c>
      <c r="J5" t="s">
        <v>1930</v>
      </c>
      <c r="L5" s="8" t="s">
        <v>1901</v>
      </c>
      <c r="M5">
        <f>VLOOKUP(L5,A$2:B$1353,2,FALSE)</f>
        <v>0</v>
      </c>
    </row>
    <row r="6" spans="1:18" x14ac:dyDescent="0.25">
      <c r="A6" t="s">
        <v>553</v>
      </c>
      <c r="B6">
        <v>503</v>
      </c>
      <c r="F6" s="169">
        <f ca="1">SUMIF('A8 Mastery'!L$7:L$21,G6,'A8 Mastery'!K$7:K$21)</f>
        <v>2</v>
      </c>
      <c r="G6" s="170" t="s">
        <v>75</v>
      </c>
      <c r="H6" s="171" t="str">
        <f ca="1">IF(F6=0,", no "&amp;J6,IF(F6=1,", 1 "&amp;J6,(", "&amp;F6&amp;" "&amp;J6&amp;"es")))</f>
        <v>, 2 boxes</v>
      </c>
      <c r="J6" t="s">
        <v>1931</v>
      </c>
      <c r="L6" t="s">
        <v>563</v>
      </c>
      <c r="M6">
        <f>VLOOKUP(L6,A$2:B$1353,2,FALSE)</f>
        <v>513</v>
      </c>
    </row>
    <row r="7" spans="1:18" x14ac:dyDescent="0.25">
      <c r="A7" t="s">
        <v>554</v>
      </c>
      <c r="B7">
        <v>504</v>
      </c>
      <c r="F7" s="169">
        <f ca="1">SUMIF('A8 Mastery'!L$7:L$21,G7,'A8 Mastery'!K$7:K$21)</f>
        <v>0</v>
      </c>
      <c r="G7" s="170" t="s">
        <v>80</v>
      </c>
      <c r="H7" s="171" t="str">
        <f ca="1">IF(F7=0,", no "&amp;J7,IF(F7=1,", 1 "&amp;J7,(", "&amp;F7&amp;" "&amp;J7&amp;"s")))</f>
        <v>, no booster</v>
      </c>
      <c r="J7" t="s">
        <v>1932</v>
      </c>
      <c r="L7" s="8" t="s">
        <v>1905</v>
      </c>
      <c r="M7" t="e">
        <f>VLOOKUP(L7,A$2:B$1353,2,FALSE)</f>
        <v>#N/A</v>
      </c>
    </row>
    <row r="8" spans="1:18" x14ac:dyDescent="0.25">
      <c r="A8" t="s">
        <v>555</v>
      </c>
      <c r="B8">
        <v>505</v>
      </c>
      <c r="F8" s="169">
        <f ca="1">SUMIF('A8 Mastery'!L$7:L$21,G8,'A8 Mastery'!K$7:K$21)</f>
        <v>0</v>
      </c>
      <c r="G8" s="170" t="s">
        <v>85</v>
      </c>
      <c r="H8" s="171" t="str">
        <f ca="1">IF(F8=0,", no "&amp;J8,IF(F8=1,", 1 "&amp;J8,(", "&amp;F8&amp;" "&amp;J8&amp;"s")))</f>
        <v>, no upgrade</v>
      </c>
      <c r="J8" t="s">
        <v>1933</v>
      </c>
      <c r="L8" s="8" t="s">
        <v>1905</v>
      </c>
      <c r="M8">
        <f>VLOOKUP(L8,A$2:B$1353,2,TRUE)</f>
        <v>512</v>
      </c>
      <c r="N8" t="s">
        <v>1906</v>
      </c>
    </row>
    <row r="9" spans="1:18" x14ac:dyDescent="0.25">
      <c r="A9" t="s">
        <v>556</v>
      </c>
      <c r="B9">
        <v>506</v>
      </c>
      <c r="F9" s="172">
        <f ca="1">SUMIF('A8 Mastery'!L7:L21,G9,'A8 Mastery'!K7:K21)+SUM('A8 Mastery'!N7:N21)+SUM('A8 Mastery'!H7:H21)</f>
        <v>11250</v>
      </c>
      <c r="G9" s="173" t="s">
        <v>88</v>
      </c>
      <c r="H9" s="171" t="str">
        <f ca="1">IF(F9=0,", and no credit",", and "&amp;TEXT(F9,"#,##0")&amp;" credits.")</f>
        <v>, and 11,250 credits.</v>
      </c>
      <c r="J9" t="s">
        <v>1934</v>
      </c>
      <c r="L9" t="s">
        <v>563</v>
      </c>
      <c r="N9">
        <f>SIGN(55.5-CODE(LEFT(R9,1)))*2^(MOD(CODE(LEFT(R9,1))-IF(CODE(LEFT(R9,1))&gt;57,55,48),8)*32+(CODE(RIGHT(R9,1))-IF(CODE(RIGHT(R9,1))&gt;57,55,48))*2+(CODE(LEFT(Q9,1))&gt;55)-127)*(1+(CODE(RIGHT(O9,1))-IF(CODE(RIGHT(O9,1))&gt;57,55,48)+(CODE(LEFT(O9,1))-IF(CODE(LEFT(O9,1))&gt;57,55,48))*16+(CODE(RIGHT(P9,1))-IF(CODE(RIGHT(P9,1))&gt;57,55,48))*256+(CODE(LEFT(P9,1))-IF(CODE(LEFT(P9,1))&gt;57,55,48))*4096+(CODE(RIGHT(Q9,1))-IF(CODE(RIGHT(Q9,1))&gt;57,55,48))*65536+MOD(CODE(LEFT(Q9,1))-IF(CODE(LEFT(Q9,1))&gt;57,55,48),8)*1048576)/8388608)</f>
        <v>513</v>
      </c>
      <c r="O9" t="str">
        <f>RIGHT(L9,2)</f>
        <v>00</v>
      </c>
      <c r="P9" t="str">
        <f>MID(L9,5,2)</f>
        <v>40</v>
      </c>
      <c r="Q9" t="str">
        <f>MID(L9,3,2)</f>
        <v>00</v>
      </c>
      <c r="R9" t="str">
        <f>LEFT(L9,2)</f>
        <v>44</v>
      </c>
    </row>
    <row r="10" spans="1:18" x14ac:dyDescent="0.25">
      <c r="A10" t="s">
        <v>557</v>
      </c>
      <c r="B10">
        <v>507</v>
      </c>
    </row>
    <row r="11" spans="1:18" x14ac:dyDescent="0.25">
      <c r="A11" t="s">
        <v>558</v>
      </c>
      <c r="B11">
        <v>508</v>
      </c>
      <c r="E11" s="51"/>
      <c r="F11" s="176">
        <f ca="1">SUMIF('A8 Mastery'!$M$7:$M$21,G11,'A8 Mastery'!$K$7:$K$21)</f>
        <v>0</v>
      </c>
      <c r="G11" s="170" t="s">
        <v>227</v>
      </c>
      <c r="L11" t="s">
        <v>1907</v>
      </c>
    </row>
    <row r="12" spans="1:18" x14ac:dyDescent="0.25">
      <c r="A12" t="s">
        <v>559</v>
      </c>
      <c r="B12">
        <v>509</v>
      </c>
      <c r="F12" s="176">
        <f ca="1">SUMIF('A8 Mastery'!$M$7:$M$21,G12,'A8 Mastery'!$K$7:$K$21)</f>
        <v>0</v>
      </c>
      <c r="G12" s="170" t="s">
        <v>228</v>
      </c>
      <c r="L12" t="s">
        <v>1909</v>
      </c>
    </row>
    <row r="13" spans="1:18" x14ac:dyDescent="0.25">
      <c r="A13" t="s">
        <v>560</v>
      </c>
      <c r="B13">
        <v>510</v>
      </c>
      <c r="F13" s="176">
        <f ca="1">SUMIF('A8 Mastery'!$M$7:$M$21,G13,'A8 Mastery'!$K$7:$K$21)</f>
        <v>0</v>
      </c>
      <c r="G13" s="170" t="s">
        <v>517</v>
      </c>
    </row>
    <row r="14" spans="1:18" x14ac:dyDescent="0.25">
      <c r="A14" t="s">
        <v>561</v>
      </c>
      <c r="B14">
        <v>511</v>
      </c>
      <c r="F14" s="176">
        <f ca="1">SUMIF('A8 Mastery'!$M$7:$M$21,G14,'A8 Mastery'!$K$7:$K$21)</f>
        <v>0</v>
      </c>
      <c r="G14" s="170" t="s">
        <v>226</v>
      </c>
    </row>
    <row r="15" spans="1:18" x14ac:dyDescent="0.25">
      <c r="A15" t="s">
        <v>562</v>
      </c>
      <c r="B15">
        <v>512</v>
      </c>
      <c r="F15" s="176">
        <f ca="1">SUMIF('A8 Mastery'!$M$7:$M$21,G15,'A8 Mastery'!$K$7:$K$21)</f>
        <v>0</v>
      </c>
      <c r="G15" s="170" t="s">
        <v>233</v>
      </c>
    </row>
    <row r="16" spans="1:18" x14ac:dyDescent="0.25">
      <c r="A16" t="s">
        <v>563</v>
      </c>
      <c r="B16">
        <v>513</v>
      </c>
      <c r="F16" s="176">
        <f ca="1">SUMIF('A8 Mastery'!$M$7:$M$21,G16,'A8 Mastery'!$K$7:$K$21)</f>
        <v>0</v>
      </c>
      <c r="G16" s="170" t="s">
        <v>232</v>
      </c>
      <c r="L16" s="136" t="s">
        <v>539</v>
      </c>
    </row>
    <row r="17" spans="1:12" x14ac:dyDescent="0.25">
      <c r="A17" t="s">
        <v>564</v>
      </c>
      <c r="B17">
        <v>514</v>
      </c>
      <c r="F17" s="176">
        <f ca="1">SUMIF('A8 Mastery'!$M$7:$M$21,G17,'A8 Mastery'!$K$7:$K$21)</f>
        <v>0</v>
      </c>
      <c r="G17" s="170" t="s">
        <v>231</v>
      </c>
      <c r="L17" s="137" t="s">
        <v>229</v>
      </c>
    </row>
    <row r="18" spans="1:12" x14ac:dyDescent="0.25">
      <c r="A18" t="s">
        <v>565</v>
      </c>
      <c r="B18">
        <v>515</v>
      </c>
      <c r="F18" s="176">
        <f ca="1">SUMIF('A8 Mastery'!$M$7:$M$21,G18,'A8 Mastery'!$K$7:$K$21)</f>
        <v>0</v>
      </c>
      <c r="G18" s="170" t="s">
        <v>230</v>
      </c>
      <c r="L18" s="137" t="s">
        <v>230</v>
      </c>
    </row>
    <row r="19" spans="1:12" x14ac:dyDescent="0.25">
      <c r="A19" t="s">
        <v>566</v>
      </c>
      <c r="B19">
        <v>516</v>
      </c>
      <c r="F19" s="176">
        <f ca="1">SUMIF('A8 Mastery'!$M$7:$M$21,G19,'A8 Mastery'!$K$7:$K$21)</f>
        <v>0</v>
      </c>
      <c r="G19" s="170" t="s">
        <v>229</v>
      </c>
      <c r="L19" s="137" t="s">
        <v>231</v>
      </c>
    </row>
    <row r="20" spans="1:12" x14ac:dyDescent="0.25">
      <c r="A20" t="s">
        <v>567</v>
      </c>
      <c r="B20">
        <v>517</v>
      </c>
      <c r="F20" s="176">
        <f ca="1">SUMIF('A8 Mastery'!$M$7:$M$21,G20,'A8 Mastery'!$K$7:$K$21)</f>
        <v>0</v>
      </c>
      <c r="G20" s="183" t="s">
        <v>1916</v>
      </c>
      <c r="L20" s="137" t="s">
        <v>232</v>
      </c>
    </row>
    <row r="21" spans="1:12" x14ac:dyDescent="0.25">
      <c r="A21" t="s">
        <v>568</v>
      </c>
      <c r="B21">
        <v>518</v>
      </c>
      <c r="E21" s="182">
        <f ca="1">F21+F20</f>
        <v>0</v>
      </c>
      <c r="F21" s="176">
        <f ca="1">SUMIF('A8 Mastery'!$M$7:$M$21,G21,'A8 Mastery'!$K$7:$K$21)</f>
        <v>0</v>
      </c>
      <c r="G21" s="183" t="s">
        <v>1917</v>
      </c>
      <c r="L21" s="137" t="s">
        <v>233</v>
      </c>
    </row>
    <row r="22" spans="1:12" x14ac:dyDescent="0.25">
      <c r="A22" t="s">
        <v>569</v>
      </c>
      <c r="B22">
        <v>519</v>
      </c>
      <c r="D22" s="177">
        <v>8</v>
      </c>
      <c r="E22" s="177">
        <f t="shared" ref="E22:E28" ca="1" si="0">F22*D22</f>
        <v>0</v>
      </c>
      <c r="F22" s="178">
        <f ca="1">SUMIF('A8 Mastery'!$M$7:$M$21,G22,'A8 Mastery'!$K$7:$K$21)</f>
        <v>0</v>
      </c>
      <c r="G22" s="184" t="s">
        <v>1913</v>
      </c>
      <c r="H22" s="179"/>
      <c r="L22" s="138" t="s">
        <v>1936</v>
      </c>
    </row>
    <row r="23" spans="1:12" x14ac:dyDescent="0.25">
      <c r="A23" t="s">
        <v>570</v>
      </c>
      <c r="B23">
        <v>520</v>
      </c>
      <c r="D23" s="177">
        <v>30</v>
      </c>
      <c r="E23" s="177">
        <f t="shared" ca="1" si="0"/>
        <v>0</v>
      </c>
      <c r="F23" s="178">
        <f ca="1">SUMIF('A8 Mastery'!$M$7:$M$21,G23,'A8 Mastery'!$K$7:$K$21)</f>
        <v>0</v>
      </c>
      <c r="G23" s="184" t="s">
        <v>1912</v>
      </c>
      <c r="H23" s="179"/>
    </row>
    <row r="24" spans="1:12" x14ac:dyDescent="0.25">
      <c r="A24" t="s">
        <v>571</v>
      </c>
      <c r="B24">
        <v>521</v>
      </c>
      <c r="D24" s="177">
        <v>4</v>
      </c>
      <c r="E24" s="177">
        <f t="shared" ca="1" si="0"/>
        <v>0</v>
      </c>
      <c r="F24" s="178">
        <f ca="1">SUMIF('A8 Mastery'!$M$7:$M$21,G24,'A8 Mastery'!$K$7:$K$21)</f>
        <v>0</v>
      </c>
      <c r="G24" s="184" t="s">
        <v>1911</v>
      </c>
      <c r="H24" s="179"/>
    </row>
    <row r="25" spans="1:12" x14ac:dyDescent="0.25">
      <c r="A25" t="s">
        <v>572</v>
      </c>
      <c r="B25">
        <v>522</v>
      </c>
      <c r="D25" s="177">
        <v>15</v>
      </c>
      <c r="E25" s="177">
        <f t="shared" ca="1" si="0"/>
        <v>15</v>
      </c>
      <c r="F25" s="178">
        <f ca="1">SUMIF('A8 Mastery'!$M$7:$M$21,G25,'A8 Mastery'!$K$7:$K$21)</f>
        <v>1</v>
      </c>
      <c r="G25" s="184" t="s">
        <v>1914</v>
      </c>
      <c r="H25" s="179"/>
    </row>
    <row r="26" spans="1:12" x14ac:dyDescent="0.25">
      <c r="A26" t="s">
        <v>573</v>
      </c>
      <c r="B26">
        <v>523</v>
      </c>
      <c r="D26" s="177">
        <v>8</v>
      </c>
      <c r="E26" s="177">
        <f t="shared" ca="1" si="0"/>
        <v>0</v>
      </c>
      <c r="F26" s="178">
        <f ca="1">SUMIF('A8 Mastery'!$M$7:$M$21,G26,'A8 Mastery'!$K$7:$K$21)</f>
        <v>0</v>
      </c>
      <c r="G26" s="184" t="s">
        <v>1915</v>
      </c>
      <c r="H26" s="179"/>
    </row>
    <row r="27" spans="1:12" x14ac:dyDescent="0.25">
      <c r="A27" t="s">
        <v>574</v>
      </c>
      <c r="B27">
        <v>524</v>
      </c>
      <c r="D27" s="177">
        <v>5</v>
      </c>
      <c r="E27" s="177">
        <f t="shared" ca="1" si="0"/>
        <v>0</v>
      </c>
      <c r="F27" s="178">
        <f ca="1">SUMIF('A8 Mastery'!$M$7:$M$21,G27,'A8 Mastery'!$K$7:$K$21)</f>
        <v>0</v>
      </c>
      <c r="G27" s="184" t="s">
        <v>1980</v>
      </c>
      <c r="H27" s="179"/>
    </row>
    <row r="28" spans="1:12" x14ac:dyDescent="0.25">
      <c r="A28" t="s">
        <v>575</v>
      </c>
      <c r="B28">
        <v>525</v>
      </c>
      <c r="D28" s="177">
        <v>3</v>
      </c>
      <c r="E28" s="177">
        <f t="shared" ca="1" si="0"/>
        <v>3</v>
      </c>
      <c r="F28" s="178">
        <f ca="1">SUMIF('A8 Mastery'!$M$7:$M$21,G28,'A8 Mastery'!$K$7:$K$21)</f>
        <v>1</v>
      </c>
      <c r="G28" s="184" t="s">
        <v>2227</v>
      </c>
      <c r="H28" s="179"/>
    </row>
    <row r="29" spans="1:12" x14ac:dyDescent="0.25">
      <c r="A29" t="s">
        <v>576</v>
      </c>
      <c r="B29">
        <v>526</v>
      </c>
      <c r="D29" s="180"/>
      <c r="E29" s="180"/>
      <c r="F29" s="179"/>
      <c r="G29" s="184"/>
      <c r="H29" s="179"/>
    </row>
    <row r="30" spans="1:12" x14ac:dyDescent="0.25">
      <c r="A30" t="s">
        <v>577</v>
      </c>
      <c r="B30">
        <v>527</v>
      </c>
      <c r="D30" s="180"/>
      <c r="E30" s="180"/>
      <c r="F30" s="179"/>
      <c r="G30" s="184"/>
      <c r="H30" s="179"/>
    </row>
    <row r="31" spans="1:12" x14ac:dyDescent="0.25">
      <c r="A31" t="s">
        <v>578</v>
      </c>
      <c r="B31">
        <v>528</v>
      </c>
      <c r="E31" s="182">
        <f ca="1">SUM(E22:E30)</f>
        <v>18</v>
      </c>
    </row>
    <row r="32" spans="1:12" x14ac:dyDescent="0.25">
      <c r="A32" t="s">
        <v>579</v>
      </c>
      <c r="B32">
        <v>529</v>
      </c>
    </row>
    <row r="33" spans="1:21" x14ac:dyDescent="0.25">
      <c r="A33" t="s">
        <v>580</v>
      </c>
      <c r="B33">
        <v>530</v>
      </c>
    </row>
    <row r="34" spans="1:21" x14ac:dyDescent="0.25">
      <c r="A34" t="s">
        <v>581</v>
      </c>
      <c r="B34">
        <v>531</v>
      </c>
      <c r="E34" t="s">
        <v>1918</v>
      </c>
      <c r="F34" t="s">
        <v>275</v>
      </c>
      <c r="G34" t="s">
        <v>72</v>
      </c>
      <c r="H34" t="s">
        <v>515</v>
      </c>
      <c r="I34" t="s">
        <v>516</v>
      </c>
      <c r="J34" t="s">
        <v>506</v>
      </c>
      <c r="K34" t="s">
        <v>507</v>
      </c>
      <c r="L34" t="s">
        <v>508</v>
      </c>
      <c r="M34" t="s">
        <v>69</v>
      </c>
      <c r="N34" t="s">
        <v>509</v>
      </c>
      <c r="O34" t="s">
        <v>1919</v>
      </c>
      <c r="P34" t="s">
        <v>1920</v>
      </c>
      <c r="Q34" t="s">
        <v>1921</v>
      </c>
      <c r="R34" t="s">
        <v>1922</v>
      </c>
      <c r="S34" t="s">
        <v>1923</v>
      </c>
      <c r="T34" t="s">
        <v>23</v>
      </c>
      <c r="U34" t="s">
        <v>1927</v>
      </c>
    </row>
    <row r="35" spans="1:21" x14ac:dyDescent="0.25">
      <c r="A35" t="s">
        <v>582</v>
      </c>
      <c r="B35">
        <v>532</v>
      </c>
      <c r="C35" s="9" t="s">
        <v>1924</v>
      </c>
      <c r="E35" t="str">
        <f>'A8 Mastery'!A26</f>
        <v>Dodge Dart GT</v>
      </c>
      <c r="F35" t="str">
        <f>'A8 Mastery'!B26</f>
        <v>D</v>
      </c>
      <c r="G35">
        <f ca="1">'A8 Mastery'!C26</f>
        <v>50</v>
      </c>
      <c r="H35">
        <f ca="1">'A8 Mastery'!D26</f>
        <v>18</v>
      </c>
      <c r="I35" t="str">
        <f ca="1">'A8 Mastery'!E26</f>
        <v/>
      </c>
      <c r="J35" t="str">
        <f ca="1">'A8 Mastery'!F26</f>
        <v/>
      </c>
      <c r="K35" t="str">
        <f ca="1">'A8 Mastery'!G26</f>
        <v/>
      </c>
      <c r="L35" t="str">
        <f ca="1">'A8 Mastery'!H26</f>
        <v/>
      </c>
      <c r="M35">
        <f ca="1">'A8 Mastery'!I26</f>
        <v>5</v>
      </c>
      <c r="N35" t="str">
        <f ca="1">'A8 Mastery'!J26</f>
        <v/>
      </c>
      <c r="O35" t="str">
        <f ca="1">'A8 Mastery'!K26</f>
        <v/>
      </c>
      <c r="P35" t="str">
        <f ca="1">'A8 Mastery'!L26</f>
        <v/>
      </c>
      <c r="Q35" t="str">
        <f ca="1">'A8 Mastery'!M26</f>
        <v/>
      </c>
      <c r="R35" t="str">
        <f ca="1">'A8 Mastery'!N26</f>
        <v/>
      </c>
      <c r="S35" t="str">
        <f ca="1">'A8 Mastery'!O26</f>
        <v/>
      </c>
      <c r="T35">
        <f ca="1">'A8 Mastery'!P26</f>
        <v>11250</v>
      </c>
      <c r="U35" t="s">
        <v>1928</v>
      </c>
    </row>
    <row r="36" spans="1:21" x14ac:dyDescent="0.25">
      <c r="A36" t="s">
        <v>583</v>
      </c>
      <c r="B36">
        <v>533</v>
      </c>
      <c r="C36" s="9" t="s">
        <v>1926</v>
      </c>
      <c r="D36">
        <f>VLOOKUP(E35,Tbl_Mastery!B4:S250,18,FALSE)</f>
        <v>60</v>
      </c>
      <c r="E36" t="str">
        <f ca="1">INDIRECT("Tbl_Mastery!B"&amp;$D36)</f>
        <v>Dodge Dart GT</v>
      </c>
      <c r="F36" t="str">
        <f ca="1">INDIRECT("Tbl_Mastery!C"&amp;$D36)</f>
        <v>D</v>
      </c>
      <c r="G36">
        <f ca="1">INDIRECT("Tbl_Mastery!D"&amp;$D36)</f>
        <v>50</v>
      </c>
      <c r="H36">
        <f ca="1">INDIRECT("Tbl_Mastery!E"&amp;$D36)</f>
        <v>18</v>
      </c>
      <c r="I36" t="str">
        <f ca="1">INDIRECT("Tbl_Mastery!F"&amp;$D36)</f>
        <v/>
      </c>
      <c r="J36" t="str">
        <f ca="1">INDIRECT("Tbl_Mastery!G"&amp;$D36)</f>
        <v/>
      </c>
      <c r="K36" t="str">
        <f ca="1">INDIRECT("Tbl_Mastery!H"&amp;$D36)</f>
        <v/>
      </c>
      <c r="L36" t="str">
        <f ca="1">INDIRECT("Tbl_Mastery!I"&amp;$D36)</f>
        <v/>
      </c>
      <c r="M36">
        <f ca="1">INDIRECT("Tbl_Mastery!J"&amp;$D36)</f>
        <v>5</v>
      </c>
      <c r="N36" t="str">
        <f ca="1">INDIRECT("Tbl_Mastery!K"&amp;$D36)</f>
        <v/>
      </c>
      <c r="O36" t="str">
        <f ca="1">INDIRECT("Tbl_Mastery!L"&amp;$D36)</f>
        <v/>
      </c>
      <c r="P36" t="str">
        <f ca="1">INDIRECT("Tbl_Mastery!M"&amp;$D36)</f>
        <v/>
      </c>
      <c r="Q36" t="str">
        <f ca="1">INDIRECT("Tbl_Mastery!N"&amp;$D36)</f>
        <v/>
      </c>
      <c r="R36" t="str">
        <f ca="1">INDIRECT("Tbl_Mastery!O"&amp;$D36)</f>
        <v/>
      </c>
      <c r="S36" t="str">
        <f ca="1">INDIRECT("Tbl_Mastery!P"&amp;$D36)</f>
        <v/>
      </c>
      <c r="T36">
        <f ca="1">INDIRECT("Tbl_Mastery!Q"&amp;$D36)</f>
        <v>11250</v>
      </c>
    </row>
    <row r="37" spans="1:21" x14ac:dyDescent="0.25">
      <c r="A37" t="s">
        <v>584</v>
      </c>
      <c r="B37">
        <v>534</v>
      </c>
      <c r="D37">
        <f>IF(ISERROR(D36),0,1)</f>
        <v>1</v>
      </c>
      <c r="G37">
        <f t="shared" ref="G37:T37" ca="1" si="1">IF(_xlfn.NUMBERVALUE(G36)&lt;&gt;_xlfn.NUMBERVALUE(G35),1,0)</f>
        <v>0</v>
      </c>
      <c r="H37">
        <f t="shared" ca="1" si="1"/>
        <v>0</v>
      </c>
      <c r="I37">
        <f t="shared" ca="1" si="1"/>
        <v>0</v>
      </c>
      <c r="J37">
        <f t="shared" ca="1" si="1"/>
        <v>0</v>
      </c>
      <c r="K37">
        <f t="shared" ca="1" si="1"/>
        <v>0</v>
      </c>
      <c r="L37">
        <f t="shared" ca="1" si="1"/>
        <v>0</v>
      </c>
      <c r="M37">
        <f t="shared" ca="1" si="1"/>
        <v>0</v>
      </c>
      <c r="N37">
        <f t="shared" ca="1" si="1"/>
        <v>0</v>
      </c>
      <c r="O37">
        <f t="shared" ca="1" si="1"/>
        <v>0</v>
      </c>
      <c r="P37">
        <f t="shared" ca="1" si="1"/>
        <v>0</v>
      </c>
      <c r="Q37">
        <f t="shared" ca="1" si="1"/>
        <v>0</v>
      </c>
      <c r="R37">
        <f t="shared" ca="1" si="1"/>
        <v>0</v>
      </c>
      <c r="S37">
        <f t="shared" ca="1" si="1"/>
        <v>0</v>
      </c>
      <c r="T37">
        <f t="shared" ca="1" si="1"/>
        <v>0</v>
      </c>
      <c r="U37" t="b">
        <f ca="1">IF(D37,OR(G37:T37),TRUE)</f>
        <v>0</v>
      </c>
    </row>
    <row r="38" spans="1:21" x14ac:dyDescent="0.25">
      <c r="A38" t="s">
        <v>585</v>
      </c>
      <c r="B38">
        <v>535</v>
      </c>
    </row>
    <row r="39" spans="1:21" x14ac:dyDescent="0.25">
      <c r="A39" t="s">
        <v>586</v>
      </c>
      <c r="B39">
        <v>536</v>
      </c>
    </row>
    <row r="40" spans="1:21" x14ac:dyDescent="0.25">
      <c r="A40" t="s">
        <v>587</v>
      </c>
      <c r="B40">
        <v>537</v>
      </c>
    </row>
    <row r="41" spans="1:21" x14ac:dyDescent="0.25">
      <c r="A41" t="s">
        <v>588</v>
      </c>
      <c r="B41">
        <v>538</v>
      </c>
      <c r="D41" s="187" t="s">
        <v>1956</v>
      </c>
    </row>
    <row r="42" spans="1:21" x14ac:dyDescent="0.25">
      <c r="A42" t="s">
        <v>589</v>
      </c>
      <c r="B42">
        <v>539</v>
      </c>
      <c r="D42" s="188" t="s">
        <v>1937</v>
      </c>
    </row>
    <row r="43" spans="1:21" x14ac:dyDescent="0.25">
      <c r="A43" t="s">
        <v>590</v>
      </c>
      <c r="B43">
        <v>540</v>
      </c>
      <c r="D43" s="188" t="s">
        <v>1955</v>
      </c>
    </row>
    <row r="44" spans="1:21" x14ac:dyDescent="0.25">
      <c r="A44" t="s">
        <v>591</v>
      </c>
      <c r="B44">
        <v>541</v>
      </c>
      <c r="D44" s="188" t="s">
        <v>1938</v>
      </c>
    </row>
    <row r="45" spans="1:21" x14ac:dyDescent="0.25">
      <c r="A45" t="s">
        <v>592</v>
      </c>
      <c r="B45">
        <v>542</v>
      </c>
      <c r="D45" s="188" t="s">
        <v>1939</v>
      </c>
    </row>
    <row r="46" spans="1:21" x14ac:dyDescent="0.25">
      <c r="A46" t="s">
        <v>593</v>
      </c>
      <c r="B46">
        <v>543</v>
      </c>
      <c r="D46" s="188" t="s">
        <v>1940</v>
      </c>
    </row>
    <row r="47" spans="1:21" x14ac:dyDescent="0.25">
      <c r="A47" t="s">
        <v>594</v>
      </c>
      <c r="B47">
        <v>544</v>
      </c>
      <c r="D47" s="188" t="s">
        <v>1941</v>
      </c>
    </row>
    <row r="48" spans="1:21" x14ac:dyDescent="0.25">
      <c r="A48" t="s">
        <v>595</v>
      </c>
      <c r="B48">
        <v>545</v>
      </c>
      <c r="D48" s="188" t="s">
        <v>1942</v>
      </c>
    </row>
    <row r="49" spans="1:4" x14ac:dyDescent="0.25">
      <c r="A49" t="s">
        <v>596</v>
      </c>
      <c r="B49">
        <v>546</v>
      </c>
      <c r="D49" s="188" t="s">
        <v>1943</v>
      </c>
    </row>
    <row r="50" spans="1:4" x14ac:dyDescent="0.25">
      <c r="A50" t="s">
        <v>597</v>
      </c>
      <c r="B50">
        <v>547</v>
      </c>
      <c r="D50" s="188" t="s">
        <v>1944</v>
      </c>
    </row>
    <row r="51" spans="1:4" x14ac:dyDescent="0.25">
      <c r="A51" t="s">
        <v>598</v>
      </c>
      <c r="B51">
        <v>548</v>
      </c>
      <c r="D51" s="188" t="s">
        <v>1945</v>
      </c>
    </row>
    <row r="52" spans="1:4" x14ac:dyDescent="0.25">
      <c r="A52" t="s">
        <v>599</v>
      </c>
      <c r="B52">
        <v>549</v>
      </c>
      <c r="D52" s="188" t="s">
        <v>1946</v>
      </c>
    </row>
    <row r="53" spans="1:4" x14ac:dyDescent="0.25">
      <c r="A53" t="s">
        <v>600</v>
      </c>
      <c r="B53">
        <v>550</v>
      </c>
      <c r="D53" s="188" t="s">
        <v>1947</v>
      </c>
    </row>
    <row r="54" spans="1:4" x14ac:dyDescent="0.25">
      <c r="A54" t="s">
        <v>601</v>
      </c>
      <c r="B54">
        <v>551</v>
      </c>
      <c r="D54" s="188" t="s">
        <v>1948</v>
      </c>
    </row>
    <row r="55" spans="1:4" x14ac:dyDescent="0.25">
      <c r="A55" t="s">
        <v>602</v>
      </c>
      <c r="B55">
        <v>552</v>
      </c>
      <c r="D55" s="188" t="s">
        <v>1949</v>
      </c>
    </row>
    <row r="56" spans="1:4" x14ac:dyDescent="0.25">
      <c r="A56" t="s">
        <v>603</v>
      </c>
      <c r="B56">
        <v>553</v>
      </c>
      <c r="D56" s="188" t="s">
        <v>1950</v>
      </c>
    </row>
    <row r="57" spans="1:4" x14ac:dyDescent="0.25">
      <c r="A57" t="s">
        <v>604</v>
      </c>
      <c r="B57">
        <v>554</v>
      </c>
      <c r="D57" s="188" t="s">
        <v>1951</v>
      </c>
    </row>
    <row r="58" spans="1:4" x14ac:dyDescent="0.25">
      <c r="A58" t="s">
        <v>605</v>
      </c>
      <c r="B58">
        <v>555</v>
      </c>
      <c r="D58" s="188" t="s">
        <v>1952</v>
      </c>
    </row>
    <row r="59" spans="1:4" x14ac:dyDescent="0.25">
      <c r="A59" t="s">
        <v>606</v>
      </c>
      <c r="B59">
        <v>556</v>
      </c>
      <c r="D59" s="188" t="s">
        <v>1953</v>
      </c>
    </row>
    <row r="60" spans="1:4" x14ac:dyDescent="0.25">
      <c r="A60" t="s">
        <v>607</v>
      </c>
      <c r="B60">
        <v>557</v>
      </c>
      <c r="D60" s="188" t="s">
        <v>1954</v>
      </c>
    </row>
    <row r="61" spans="1:4" x14ac:dyDescent="0.25">
      <c r="A61" t="s">
        <v>608</v>
      </c>
      <c r="B61">
        <v>558</v>
      </c>
    </row>
    <row r="62" spans="1:4" x14ac:dyDescent="0.25">
      <c r="A62" t="s">
        <v>609</v>
      </c>
      <c r="B62">
        <v>559</v>
      </c>
    </row>
    <row r="63" spans="1:4" x14ac:dyDescent="0.25">
      <c r="A63" t="s">
        <v>610</v>
      </c>
      <c r="B63">
        <v>560</v>
      </c>
    </row>
    <row r="64" spans="1:4" x14ac:dyDescent="0.25">
      <c r="A64" t="s">
        <v>611</v>
      </c>
      <c r="B64">
        <v>561</v>
      </c>
    </row>
    <row r="65" spans="1:2" x14ac:dyDescent="0.25">
      <c r="A65" t="s">
        <v>612</v>
      </c>
      <c r="B65">
        <v>562</v>
      </c>
    </row>
    <row r="66" spans="1:2" x14ac:dyDescent="0.25">
      <c r="A66" t="s">
        <v>613</v>
      </c>
      <c r="B66">
        <v>563</v>
      </c>
    </row>
    <row r="67" spans="1:2" x14ac:dyDescent="0.25">
      <c r="A67" t="s">
        <v>614</v>
      </c>
      <c r="B67">
        <v>564</v>
      </c>
    </row>
    <row r="68" spans="1:2" x14ac:dyDescent="0.25">
      <c r="A68" t="s">
        <v>615</v>
      </c>
      <c r="B68">
        <v>565</v>
      </c>
    </row>
    <row r="69" spans="1:2" x14ac:dyDescent="0.25">
      <c r="A69" t="s">
        <v>616</v>
      </c>
      <c r="B69">
        <v>566</v>
      </c>
    </row>
    <row r="70" spans="1:2" x14ac:dyDescent="0.25">
      <c r="A70" t="s">
        <v>617</v>
      </c>
      <c r="B70">
        <v>567</v>
      </c>
    </row>
    <row r="71" spans="1:2" x14ac:dyDescent="0.25">
      <c r="A71" t="s">
        <v>618</v>
      </c>
      <c r="B71">
        <v>568</v>
      </c>
    </row>
    <row r="72" spans="1:2" x14ac:dyDescent="0.25">
      <c r="A72" t="s">
        <v>619</v>
      </c>
      <c r="B72">
        <v>569</v>
      </c>
    </row>
    <row r="73" spans="1:2" x14ac:dyDescent="0.25">
      <c r="A73" t="s">
        <v>620</v>
      </c>
      <c r="B73">
        <v>570</v>
      </c>
    </row>
    <row r="74" spans="1:2" x14ac:dyDescent="0.25">
      <c r="A74" t="s">
        <v>621</v>
      </c>
      <c r="B74">
        <v>571</v>
      </c>
    </row>
    <row r="75" spans="1:2" x14ac:dyDescent="0.25">
      <c r="A75" t="s">
        <v>622</v>
      </c>
      <c r="B75">
        <v>572</v>
      </c>
    </row>
    <row r="76" spans="1:2" x14ac:dyDescent="0.25">
      <c r="A76" t="s">
        <v>623</v>
      </c>
      <c r="B76">
        <v>573</v>
      </c>
    </row>
    <row r="77" spans="1:2" x14ac:dyDescent="0.25">
      <c r="A77" t="s">
        <v>624</v>
      </c>
      <c r="B77">
        <v>574</v>
      </c>
    </row>
    <row r="78" spans="1:2" x14ac:dyDescent="0.25">
      <c r="A78" t="s">
        <v>625</v>
      </c>
      <c r="B78">
        <v>575</v>
      </c>
    </row>
    <row r="79" spans="1:2" x14ac:dyDescent="0.25">
      <c r="A79" t="s">
        <v>626</v>
      </c>
      <c r="B79">
        <v>576</v>
      </c>
    </row>
    <row r="80" spans="1:2" x14ac:dyDescent="0.25">
      <c r="A80" t="s">
        <v>627</v>
      </c>
      <c r="B80">
        <v>577</v>
      </c>
    </row>
    <row r="81" spans="1:2" x14ac:dyDescent="0.25">
      <c r="A81" t="s">
        <v>628</v>
      </c>
      <c r="B81">
        <v>578</v>
      </c>
    </row>
    <row r="82" spans="1:2" x14ac:dyDescent="0.25">
      <c r="A82" t="s">
        <v>629</v>
      </c>
      <c r="B82">
        <v>579</v>
      </c>
    </row>
    <row r="83" spans="1:2" x14ac:dyDescent="0.25">
      <c r="A83" t="s">
        <v>630</v>
      </c>
      <c r="B83">
        <v>580</v>
      </c>
    </row>
    <row r="84" spans="1:2" x14ac:dyDescent="0.25">
      <c r="A84" t="s">
        <v>631</v>
      </c>
      <c r="B84">
        <v>581</v>
      </c>
    </row>
    <row r="85" spans="1:2" x14ac:dyDescent="0.25">
      <c r="A85" t="s">
        <v>632</v>
      </c>
      <c r="B85">
        <v>582</v>
      </c>
    </row>
    <row r="86" spans="1:2" x14ac:dyDescent="0.25">
      <c r="A86" t="s">
        <v>633</v>
      </c>
      <c r="B86">
        <v>583</v>
      </c>
    </row>
    <row r="87" spans="1:2" x14ac:dyDescent="0.25">
      <c r="A87" t="s">
        <v>634</v>
      </c>
      <c r="B87">
        <v>584</v>
      </c>
    </row>
    <row r="88" spans="1:2" x14ac:dyDescent="0.25">
      <c r="A88" t="s">
        <v>635</v>
      </c>
      <c r="B88">
        <v>585</v>
      </c>
    </row>
    <row r="89" spans="1:2" x14ac:dyDescent="0.25">
      <c r="A89" t="s">
        <v>636</v>
      </c>
      <c r="B89">
        <v>586</v>
      </c>
    </row>
    <row r="90" spans="1:2" x14ac:dyDescent="0.25">
      <c r="A90" t="s">
        <v>637</v>
      </c>
      <c r="B90">
        <v>587</v>
      </c>
    </row>
    <row r="91" spans="1:2" x14ac:dyDescent="0.25">
      <c r="A91" t="s">
        <v>638</v>
      </c>
      <c r="B91">
        <v>588</v>
      </c>
    </row>
    <row r="92" spans="1:2" x14ac:dyDescent="0.25">
      <c r="A92" t="s">
        <v>639</v>
      </c>
      <c r="B92">
        <v>589</v>
      </c>
    </row>
    <row r="93" spans="1:2" x14ac:dyDescent="0.25">
      <c r="A93" t="s">
        <v>640</v>
      </c>
      <c r="B93">
        <v>590</v>
      </c>
    </row>
    <row r="94" spans="1:2" x14ac:dyDescent="0.25">
      <c r="A94" t="s">
        <v>641</v>
      </c>
      <c r="B94">
        <v>591</v>
      </c>
    </row>
    <row r="95" spans="1:2" x14ac:dyDescent="0.25">
      <c r="A95" t="s">
        <v>642</v>
      </c>
      <c r="B95">
        <v>592</v>
      </c>
    </row>
    <row r="96" spans="1:2" x14ac:dyDescent="0.25">
      <c r="A96" t="s">
        <v>643</v>
      </c>
      <c r="B96">
        <v>593</v>
      </c>
    </row>
    <row r="97" spans="1:2" x14ac:dyDescent="0.25">
      <c r="A97" t="s">
        <v>644</v>
      </c>
      <c r="B97">
        <v>594</v>
      </c>
    </row>
    <row r="98" spans="1:2" x14ac:dyDescent="0.25">
      <c r="A98" t="s">
        <v>645</v>
      </c>
      <c r="B98">
        <v>595</v>
      </c>
    </row>
    <row r="99" spans="1:2" x14ac:dyDescent="0.25">
      <c r="A99" t="s">
        <v>646</v>
      </c>
      <c r="B99">
        <v>596</v>
      </c>
    </row>
    <row r="100" spans="1:2" x14ac:dyDescent="0.25">
      <c r="A100" t="s">
        <v>647</v>
      </c>
      <c r="B100">
        <v>597</v>
      </c>
    </row>
    <row r="101" spans="1:2" x14ac:dyDescent="0.25">
      <c r="A101" t="s">
        <v>648</v>
      </c>
      <c r="B101">
        <v>598</v>
      </c>
    </row>
    <row r="102" spans="1:2" x14ac:dyDescent="0.25">
      <c r="A102" t="s">
        <v>649</v>
      </c>
      <c r="B102">
        <v>599</v>
      </c>
    </row>
    <row r="103" spans="1:2" x14ac:dyDescent="0.25">
      <c r="A103" t="s">
        <v>650</v>
      </c>
      <c r="B103">
        <v>600</v>
      </c>
    </row>
    <row r="104" spans="1:2" x14ac:dyDescent="0.25">
      <c r="A104" t="s">
        <v>651</v>
      </c>
      <c r="B104">
        <v>601</v>
      </c>
    </row>
    <row r="105" spans="1:2" x14ac:dyDescent="0.25">
      <c r="A105" t="s">
        <v>652</v>
      </c>
      <c r="B105">
        <v>602</v>
      </c>
    </row>
    <row r="106" spans="1:2" x14ac:dyDescent="0.25">
      <c r="A106" t="s">
        <v>653</v>
      </c>
      <c r="B106">
        <v>603</v>
      </c>
    </row>
    <row r="107" spans="1:2" x14ac:dyDescent="0.25">
      <c r="A107" t="s">
        <v>654</v>
      </c>
      <c r="B107">
        <v>604</v>
      </c>
    </row>
    <row r="108" spans="1:2" x14ac:dyDescent="0.25">
      <c r="A108" t="s">
        <v>655</v>
      </c>
      <c r="B108">
        <v>605</v>
      </c>
    </row>
    <row r="109" spans="1:2" x14ac:dyDescent="0.25">
      <c r="A109" t="s">
        <v>656</v>
      </c>
      <c r="B109">
        <v>606</v>
      </c>
    </row>
    <row r="110" spans="1:2" x14ac:dyDescent="0.25">
      <c r="A110" t="s">
        <v>657</v>
      </c>
      <c r="B110">
        <v>607</v>
      </c>
    </row>
    <row r="111" spans="1:2" x14ac:dyDescent="0.25">
      <c r="A111" t="s">
        <v>658</v>
      </c>
      <c r="B111">
        <v>608</v>
      </c>
    </row>
    <row r="112" spans="1:2" x14ac:dyDescent="0.25">
      <c r="A112" t="s">
        <v>659</v>
      </c>
      <c r="B112">
        <v>609</v>
      </c>
    </row>
    <row r="113" spans="1:2" x14ac:dyDescent="0.25">
      <c r="A113" t="s">
        <v>660</v>
      </c>
      <c r="B113">
        <v>610</v>
      </c>
    </row>
    <row r="114" spans="1:2" x14ac:dyDescent="0.25">
      <c r="A114" t="s">
        <v>661</v>
      </c>
      <c r="B114">
        <v>611</v>
      </c>
    </row>
    <row r="115" spans="1:2" x14ac:dyDescent="0.25">
      <c r="A115" t="s">
        <v>662</v>
      </c>
      <c r="B115">
        <v>612</v>
      </c>
    </row>
    <row r="116" spans="1:2" x14ac:dyDescent="0.25">
      <c r="A116" t="s">
        <v>663</v>
      </c>
      <c r="B116">
        <v>613</v>
      </c>
    </row>
    <row r="117" spans="1:2" x14ac:dyDescent="0.25">
      <c r="A117" t="s">
        <v>664</v>
      </c>
      <c r="B117">
        <v>614</v>
      </c>
    </row>
    <row r="118" spans="1:2" x14ac:dyDescent="0.25">
      <c r="A118" t="s">
        <v>665</v>
      </c>
      <c r="B118">
        <v>615</v>
      </c>
    </row>
    <row r="119" spans="1:2" x14ac:dyDescent="0.25">
      <c r="A119" t="s">
        <v>666</v>
      </c>
      <c r="B119">
        <v>616</v>
      </c>
    </row>
    <row r="120" spans="1:2" x14ac:dyDescent="0.25">
      <c r="A120" t="s">
        <v>667</v>
      </c>
      <c r="B120">
        <v>617</v>
      </c>
    </row>
    <row r="121" spans="1:2" x14ac:dyDescent="0.25">
      <c r="A121" t="s">
        <v>668</v>
      </c>
      <c r="B121">
        <v>618</v>
      </c>
    </row>
    <row r="122" spans="1:2" x14ac:dyDescent="0.25">
      <c r="A122" t="s">
        <v>669</v>
      </c>
      <c r="B122">
        <v>619</v>
      </c>
    </row>
    <row r="123" spans="1:2" x14ac:dyDescent="0.25">
      <c r="A123" t="s">
        <v>670</v>
      </c>
      <c r="B123">
        <v>620</v>
      </c>
    </row>
    <row r="124" spans="1:2" x14ac:dyDescent="0.25">
      <c r="A124" t="s">
        <v>671</v>
      </c>
      <c r="B124">
        <v>621</v>
      </c>
    </row>
    <row r="125" spans="1:2" x14ac:dyDescent="0.25">
      <c r="A125" t="s">
        <v>672</v>
      </c>
      <c r="B125">
        <v>622</v>
      </c>
    </row>
    <row r="126" spans="1:2" x14ac:dyDescent="0.25">
      <c r="A126" t="s">
        <v>673</v>
      </c>
      <c r="B126">
        <v>623</v>
      </c>
    </row>
    <row r="127" spans="1:2" x14ac:dyDescent="0.25">
      <c r="A127" t="s">
        <v>674</v>
      </c>
      <c r="B127">
        <v>624</v>
      </c>
    </row>
    <row r="128" spans="1:2" x14ac:dyDescent="0.25">
      <c r="A128" t="s">
        <v>675</v>
      </c>
      <c r="B128">
        <v>625</v>
      </c>
    </row>
    <row r="129" spans="1:2" x14ac:dyDescent="0.25">
      <c r="A129" t="s">
        <v>676</v>
      </c>
      <c r="B129">
        <v>626</v>
      </c>
    </row>
    <row r="130" spans="1:2" x14ac:dyDescent="0.25">
      <c r="A130" t="s">
        <v>677</v>
      </c>
      <c r="B130">
        <v>627</v>
      </c>
    </row>
    <row r="131" spans="1:2" x14ac:dyDescent="0.25">
      <c r="A131" t="s">
        <v>678</v>
      </c>
      <c r="B131">
        <v>628</v>
      </c>
    </row>
    <row r="132" spans="1:2" x14ac:dyDescent="0.25">
      <c r="A132" t="s">
        <v>679</v>
      </c>
      <c r="B132">
        <v>629</v>
      </c>
    </row>
    <row r="133" spans="1:2" x14ac:dyDescent="0.25">
      <c r="A133" t="s">
        <v>680</v>
      </c>
      <c r="B133">
        <v>630</v>
      </c>
    </row>
    <row r="134" spans="1:2" x14ac:dyDescent="0.25">
      <c r="A134" t="s">
        <v>681</v>
      </c>
      <c r="B134">
        <v>631</v>
      </c>
    </row>
    <row r="135" spans="1:2" x14ac:dyDescent="0.25">
      <c r="A135" t="s">
        <v>682</v>
      </c>
      <c r="B135">
        <v>632</v>
      </c>
    </row>
    <row r="136" spans="1:2" x14ac:dyDescent="0.25">
      <c r="A136" t="s">
        <v>683</v>
      </c>
      <c r="B136">
        <v>633</v>
      </c>
    </row>
    <row r="137" spans="1:2" x14ac:dyDescent="0.25">
      <c r="A137" t="s">
        <v>684</v>
      </c>
      <c r="B137">
        <v>634</v>
      </c>
    </row>
    <row r="138" spans="1:2" x14ac:dyDescent="0.25">
      <c r="A138" t="s">
        <v>685</v>
      </c>
      <c r="B138">
        <v>635</v>
      </c>
    </row>
    <row r="139" spans="1:2" x14ac:dyDescent="0.25">
      <c r="A139" t="s">
        <v>686</v>
      </c>
      <c r="B139">
        <v>636</v>
      </c>
    </row>
    <row r="140" spans="1:2" x14ac:dyDescent="0.25">
      <c r="A140" t="s">
        <v>687</v>
      </c>
      <c r="B140">
        <v>637</v>
      </c>
    </row>
    <row r="141" spans="1:2" x14ac:dyDescent="0.25">
      <c r="A141" t="s">
        <v>688</v>
      </c>
      <c r="B141">
        <v>638</v>
      </c>
    </row>
    <row r="142" spans="1:2" x14ac:dyDescent="0.25">
      <c r="A142" t="s">
        <v>689</v>
      </c>
      <c r="B142">
        <v>639</v>
      </c>
    </row>
    <row r="143" spans="1:2" x14ac:dyDescent="0.25">
      <c r="A143" t="s">
        <v>690</v>
      </c>
      <c r="B143">
        <v>640</v>
      </c>
    </row>
    <row r="144" spans="1:2" x14ac:dyDescent="0.25">
      <c r="A144" t="s">
        <v>691</v>
      </c>
      <c r="B144">
        <v>641</v>
      </c>
    </row>
    <row r="145" spans="1:2" x14ac:dyDescent="0.25">
      <c r="A145" t="s">
        <v>692</v>
      </c>
      <c r="B145">
        <v>642</v>
      </c>
    </row>
    <row r="146" spans="1:2" x14ac:dyDescent="0.25">
      <c r="A146" t="s">
        <v>693</v>
      </c>
      <c r="B146">
        <v>643</v>
      </c>
    </row>
    <row r="147" spans="1:2" x14ac:dyDescent="0.25">
      <c r="A147" t="s">
        <v>694</v>
      </c>
      <c r="B147">
        <v>644</v>
      </c>
    </row>
    <row r="148" spans="1:2" x14ac:dyDescent="0.25">
      <c r="A148" t="s">
        <v>695</v>
      </c>
      <c r="B148">
        <v>645</v>
      </c>
    </row>
    <row r="149" spans="1:2" x14ac:dyDescent="0.25">
      <c r="A149" t="s">
        <v>696</v>
      </c>
      <c r="B149">
        <v>646</v>
      </c>
    </row>
    <row r="150" spans="1:2" x14ac:dyDescent="0.25">
      <c r="A150" t="s">
        <v>697</v>
      </c>
      <c r="B150">
        <v>647</v>
      </c>
    </row>
    <row r="151" spans="1:2" x14ac:dyDescent="0.25">
      <c r="A151" t="s">
        <v>698</v>
      </c>
      <c r="B151">
        <v>648</v>
      </c>
    </row>
    <row r="152" spans="1:2" x14ac:dyDescent="0.25">
      <c r="A152" t="s">
        <v>699</v>
      </c>
      <c r="B152">
        <v>649</v>
      </c>
    </row>
    <row r="153" spans="1:2" x14ac:dyDescent="0.25">
      <c r="A153" t="s">
        <v>700</v>
      </c>
      <c r="B153">
        <v>650</v>
      </c>
    </row>
    <row r="154" spans="1:2" x14ac:dyDescent="0.25">
      <c r="A154" t="s">
        <v>701</v>
      </c>
      <c r="B154">
        <v>651</v>
      </c>
    </row>
    <row r="155" spans="1:2" x14ac:dyDescent="0.25">
      <c r="A155" t="s">
        <v>702</v>
      </c>
      <c r="B155">
        <v>652</v>
      </c>
    </row>
    <row r="156" spans="1:2" x14ac:dyDescent="0.25">
      <c r="A156" t="s">
        <v>703</v>
      </c>
      <c r="B156">
        <v>653</v>
      </c>
    </row>
    <row r="157" spans="1:2" x14ac:dyDescent="0.25">
      <c r="A157" t="s">
        <v>704</v>
      </c>
      <c r="B157">
        <v>654</v>
      </c>
    </row>
    <row r="158" spans="1:2" x14ac:dyDescent="0.25">
      <c r="A158" t="s">
        <v>705</v>
      </c>
      <c r="B158">
        <v>655</v>
      </c>
    </row>
    <row r="159" spans="1:2" x14ac:dyDescent="0.25">
      <c r="A159" t="s">
        <v>706</v>
      </c>
      <c r="B159">
        <v>656</v>
      </c>
    </row>
    <row r="160" spans="1:2" x14ac:dyDescent="0.25">
      <c r="A160" t="s">
        <v>707</v>
      </c>
      <c r="B160">
        <v>657</v>
      </c>
    </row>
    <row r="161" spans="1:2" x14ac:dyDescent="0.25">
      <c r="A161" t="s">
        <v>708</v>
      </c>
      <c r="B161">
        <v>658</v>
      </c>
    </row>
    <row r="162" spans="1:2" x14ac:dyDescent="0.25">
      <c r="A162" t="s">
        <v>709</v>
      </c>
      <c r="B162">
        <v>659</v>
      </c>
    </row>
    <row r="163" spans="1:2" x14ac:dyDescent="0.25">
      <c r="A163" t="s">
        <v>710</v>
      </c>
      <c r="B163">
        <v>660</v>
      </c>
    </row>
    <row r="164" spans="1:2" x14ac:dyDescent="0.25">
      <c r="A164" t="s">
        <v>711</v>
      </c>
      <c r="B164">
        <v>661</v>
      </c>
    </row>
    <row r="165" spans="1:2" x14ac:dyDescent="0.25">
      <c r="A165" t="s">
        <v>712</v>
      </c>
      <c r="B165">
        <v>662</v>
      </c>
    </row>
    <row r="166" spans="1:2" x14ac:dyDescent="0.25">
      <c r="A166" t="s">
        <v>713</v>
      </c>
      <c r="B166">
        <v>663</v>
      </c>
    </row>
    <row r="167" spans="1:2" x14ac:dyDescent="0.25">
      <c r="A167" t="s">
        <v>714</v>
      </c>
      <c r="B167">
        <v>664</v>
      </c>
    </row>
    <row r="168" spans="1:2" x14ac:dyDescent="0.25">
      <c r="A168" t="s">
        <v>715</v>
      </c>
      <c r="B168">
        <v>665</v>
      </c>
    </row>
    <row r="169" spans="1:2" x14ac:dyDescent="0.25">
      <c r="A169" t="s">
        <v>716</v>
      </c>
      <c r="B169">
        <v>666</v>
      </c>
    </row>
    <row r="170" spans="1:2" x14ac:dyDescent="0.25">
      <c r="A170" t="s">
        <v>717</v>
      </c>
      <c r="B170">
        <v>667</v>
      </c>
    </row>
    <row r="171" spans="1:2" x14ac:dyDescent="0.25">
      <c r="A171" t="s">
        <v>718</v>
      </c>
      <c r="B171">
        <v>668</v>
      </c>
    </row>
    <row r="172" spans="1:2" x14ac:dyDescent="0.25">
      <c r="A172" t="s">
        <v>719</v>
      </c>
      <c r="B172">
        <v>669</v>
      </c>
    </row>
    <row r="173" spans="1:2" x14ac:dyDescent="0.25">
      <c r="A173" t="s">
        <v>720</v>
      </c>
      <c r="B173">
        <v>670</v>
      </c>
    </row>
    <row r="174" spans="1:2" x14ac:dyDescent="0.25">
      <c r="A174" t="s">
        <v>721</v>
      </c>
      <c r="B174">
        <v>671</v>
      </c>
    </row>
    <row r="175" spans="1:2" x14ac:dyDescent="0.25">
      <c r="A175" t="s">
        <v>722</v>
      </c>
      <c r="B175">
        <v>672</v>
      </c>
    </row>
    <row r="176" spans="1:2" x14ac:dyDescent="0.25">
      <c r="A176" t="s">
        <v>723</v>
      </c>
      <c r="B176">
        <v>673</v>
      </c>
    </row>
    <row r="177" spans="1:2" x14ac:dyDescent="0.25">
      <c r="A177" t="s">
        <v>724</v>
      </c>
      <c r="B177">
        <v>674</v>
      </c>
    </row>
    <row r="178" spans="1:2" x14ac:dyDescent="0.25">
      <c r="A178" t="s">
        <v>725</v>
      </c>
      <c r="B178">
        <v>675</v>
      </c>
    </row>
    <row r="179" spans="1:2" x14ac:dyDescent="0.25">
      <c r="A179" t="s">
        <v>726</v>
      </c>
      <c r="B179">
        <v>676</v>
      </c>
    </row>
    <row r="180" spans="1:2" x14ac:dyDescent="0.25">
      <c r="A180" t="s">
        <v>727</v>
      </c>
      <c r="B180">
        <v>677</v>
      </c>
    </row>
    <row r="181" spans="1:2" x14ac:dyDescent="0.25">
      <c r="A181" t="s">
        <v>728</v>
      </c>
      <c r="B181">
        <v>678</v>
      </c>
    </row>
    <row r="182" spans="1:2" x14ac:dyDescent="0.25">
      <c r="A182" t="s">
        <v>729</v>
      </c>
      <c r="B182">
        <v>679</v>
      </c>
    </row>
    <row r="183" spans="1:2" x14ac:dyDescent="0.25">
      <c r="A183" t="s">
        <v>730</v>
      </c>
      <c r="B183">
        <v>680</v>
      </c>
    </row>
    <row r="184" spans="1:2" x14ac:dyDescent="0.25">
      <c r="A184" t="s">
        <v>731</v>
      </c>
      <c r="B184">
        <v>681</v>
      </c>
    </row>
    <row r="185" spans="1:2" x14ac:dyDescent="0.25">
      <c r="A185" t="s">
        <v>732</v>
      </c>
      <c r="B185">
        <v>682</v>
      </c>
    </row>
    <row r="186" spans="1:2" x14ac:dyDescent="0.25">
      <c r="A186" t="s">
        <v>733</v>
      </c>
      <c r="B186">
        <v>683</v>
      </c>
    </row>
    <row r="187" spans="1:2" x14ac:dyDescent="0.25">
      <c r="A187" t="s">
        <v>734</v>
      </c>
      <c r="B187">
        <v>684</v>
      </c>
    </row>
    <row r="188" spans="1:2" x14ac:dyDescent="0.25">
      <c r="A188" t="s">
        <v>735</v>
      </c>
      <c r="B188">
        <v>685</v>
      </c>
    </row>
    <row r="189" spans="1:2" x14ac:dyDescent="0.25">
      <c r="A189" t="s">
        <v>736</v>
      </c>
      <c r="B189">
        <v>686</v>
      </c>
    </row>
    <row r="190" spans="1:2" x14ac:dyDescent="0.25">
      <c r="A190" t="s">
        <v>737</v>
      </c>
      <c r="B190">
        <v>687</v>
      </c>
    </row>
    <row r="191" spans="1:2" x14ac:dyDescent="0.25">
      <c r="A191" t="s">
        <v>738</v>
      </c>
      <c r="B191">
        <v>688</v>
      </c>
    </row>
    <row r="192" spans="1:2" x14ac:dyDescent="0.25">
      <c r="A192" t="s">
        <v>739</v>
      </c>
      <c r="B192">
        <v>689</v>
      </c>
    </row>
    <row r="193" spans="1:2" x14ac:dyDescent="0.25">
      <c r="A193" t="s">
        <v>740</v>
      </c>
      <c r="B193">
        <v>690</v>
      </c>
    </row>
    <row r="194" spans="1:2" x14ac:dyDescent="0.25">
      <c r="A194" t="s">
        <v>741</v>
      </c>
      <c r="B194">
        <v>691</v>
      </c>
    </row>
    <row r="195" spans="1:2" x14ac:dyDescent="0.25">
      <c r="A195" t="s">
        <v>742</v>
      </c>
      <c r="B195">
        <v>692</v>
      </c>
    </row>
    <row r="196" spans="1:2" x14ac:dyDescent="0.25">
      <c r="A196" t="s">
        <v>743</v>
      </c>
      <c r="B196">
        <v>693</v>
      </c>
    </row>
    <row r="197" spans="1:2" x14ac:dyDescent="0.25">
      <c r="A197" t="s">
        <v>744</v>
      </c>
      <c r="B197">
        <v>694</v>
      </c>
    </row>
    <row r="198" spans="1:2" x14ac:dyDescent="0.25">
      <c r="A198" t="s">
        <v>745</v>
      </c>
      <c r="B198">
        <v>695</v>
      </c>
    </row>
    <row r="199" spans="1:2" x14ac:dyDescent="0.25">
      <c r="A199" t="s">
        <v>746</v>
      </c>
      <c r="B199">
        <v>696</v>
      </c>
    </row>
    <row r="200" spans="1:2" x14ac:dyDescent="0.25">
      <c r="A200" t="s">
        <v>747</v>
      </c>
      <c r="B200">
        <v>697</v>
      </c>
    </row>
    <row r="201" spans="1:2" x14ac:dyDescent="0.25">
      <c r="A201" t="s">
        <v>748</v>
      </c>
      <c r="B201">
        <v>698</v>
      </c>
    </row>
    <row r="202" spans="1:2" x14ac:dyDescent="0.25">
      <c r="A202" t="s">
        <v>749</v>
      </c>
      <c r="B202">
        <v>699</v>
      </c>
    </row>
    <row r="203" spans="1:2" x14ac:dyDescent="0.25">
      <c r="A203" t="s">
        <v>750</v>
      </c>
      <c r="B203">
        <v>700</v>
      </c>
    </row>
    <row r="204" spans="1:2" x14ac:dyDescent="0.25">
      <c r="A204" t="s">
        <v>751</v>
      </c>
      <c r="B204">
        <v>701</v>
      </c>
    </row>
    <row r="205" spans="1:2" x14ac:dyDescent="0.25">
      <c r="A205" t="s">
        <v>752</v>
      </c>
      <c r="B205">
        <v>702</v>
      </c>
    </row>
    <row r="206" spans="1:2" x14ac:dyDescent="0.25">
      <c r="A206" t="s">
        <v>753</v>
      </c>
      <c r="B206">
        <v>703</v>
      </c>
    </row>
    <row r="207" spans="1:2" x14ac:dyDescent="0.25">
      <c r="A207" t="s">
        <v>754</v>
      </c>
      <c r="B207">
        <v>704</v>
      </c>
    </row>
    <row r="208" spans="1:2" x14ac:dyDescent="0.25">
      <c r="A208" t="s">
        <v>755</v>
      </c>
      <c r="B208">
        <v>705</v>
      </c>
    </row>
    <row r="209" spans="1:2" x14ac:dyDescent="0.25">
      <c r="A209" t="s">
        <v>756</v>
      </c>
      <c r="B209">
        <v>706</v>
      </c>
    </row>
    <row r="210" spans="1:2" x14ac:dyDescent="0.25">
      <c r="A210" t="s">
        <v>757</v>
      </c>
      <c r="B210">
        <v>707</v>
      </c>
    </row>
    <row r="211" spans="1:2" x14ac:dyDescent="0.25">
      <c r="A211" t="s">
        <v>758</v>
      </c>
      <c r="B211">
        <v>708</v>
      </c>
    </row>
    <row r="212" spans="1:2" x14ac:dyDescent="0.25">
      <c r="A212" t="s">
        <v>759</v>
      </c>
      <c r="B212">
        <v>709</v>
      </c>
    </row>
    <row r="213" spans="1:2" x14ac:dyDescent="0.25">
      <c r="A213" t="s">
        <v>760</v>
      </c>
      <c r="B213">
        <v>710</v>
      </c>
    </row>
    <row r="214" spans="1:2" x14ac:dyDescent="0.25">
      <c r="A214" t="s">
        <v>761</v>
      </c>
      <c r="B214">
        <v>711</v>
      </c>
    </row>
    <row r="215" spans="1:2" x14ac:dyDescent="0.25">
      <c r="A215" t="s">
        <v>762</v>
      </c>
      <c r="B215">
        <v>712</v>
      </c>
    </row>
    <row r="216" spans="1:2" x14ac:dyDescent="0.25">
      <c r="A216" t="s">
        <v>763</v>
      </c>
      <c r="B216">
        <v>713</v>
      </c>
    </row>
    <row r="217" spans="1:2" x14ac:dyDescent="0.25">
      <c r="A217" t="s">
        <v>764</v>
      </c>
      <c r="B217">
        <v>714</v>
      </c>
    </row>
    <row r="218" spans="1:2" x14ac:dyDescent="0.25">
      <c r="A218" t="s">
        <v>765</v>
      </c>
      <c r="B218">
        <v>715</v>
      </c>
    </row>
    <row r="219" spans="1:2" x14ac:dyDescent="0.25">
      <c r="A219" t="s">
        <v>766</v>
      </c>
      <c r="B219">
        <v>716</v>
      </c>
    </row>
    <row r="220" spans="1:2" x14ac:dyDescent="0.25">
      <c r="A220" t="s">
        <v>767</v>
      </c>
      <c r="B220">
        <v>717</v>
      </c>
    </row>
    <row r="221" spans="1:2" x14ac:dyDescent="0.25">
      <c r="A221" t="s">
        <v>768</v>
      </c>
      <c r="B221">
        <v>718</v>
      </c>
    </row>
    <row r="222" spans="1:2" x14ac:dyDescent="0.25">
      <c r="A222" t="s">
        <v>769</v>
      </c>
      <c r="B222">
        <v>719</v>
      </c>
    </row>
    <row r="223" spans="1:2" x14ac:dyDescent="0.25">
      <c r="A223" t="s">
        <v>770</v>
      </c>
      <c r="B223">
        <v>720</v>
      </c>
    </row>
    <row r="224" spans="1:2" x14ac:dyDescent="0.25">
      <c r="A224" t="s">
        <v>771</v>
      </c>
      <c r="B224">
        <v>721</v>
      </c>
    </row>
    <row r="225" spans="1:2" x14ac:dyDescent="0.25">
      <c r="A225" t="s">
        <v>772</v>
      </c>
      <c r="B225">
        <v>722</v>
      </c>
    </row>
    <row r="226" spans="1:2" x14ac:dyDescent="0.25">
      <c r="A226" t="s">
        <v>773</v>
      </c>
      <c r="B226">
        <v>723</v>
      </c>
    </row>
    <row r="227" spans="1:2" x14ac:dyDescent="0.25">
      <c r="A227" t="s">
        <v>774</v>
      </c>
      <c r="B227">
        <v>724</v>
      </c>
    </row>
    <row r="228" spans="1:2" x14ac:dyDescent="0.25">
      <c r="A228" t="s">
        <v>775</v>
      </c>
      <c r="B228">
        <v>725</v>
      </c>
    </row>
    <row r="229" spans="1:2" x14ac:dyDescent="0.25">
      <c r="A229" t="s">
        <v>776</v>
      </c>
      <c r="B229">
        <v>726</v>
      </c>
    </row>
    <row r="230" spans="1:2" x14ac:dyDescent="0.25">
      <c r="A230" t="s">
        <v>777</v>
      </c>
      <c r="B230">
        <v>727</v>
      </c>
    </row>
    <row r="231" spans="1:2" x14ac:dyDescent="0.25">
      <c r="A231" t="s">
        <v>778</v>
      </c>
      <c r="B231">
        <v>728</v>
      </c>
    </row>
    <row r="232" spans="1:2" x14ac:dyDescent="0.25">
      <c r="A232" t="s">
        <v>779</v>
      </c>
      <c r="B232">
        <v>729</v>
      </c>
    </row>
    <row r="233" spans="1:2" x14ac:dyDescent="0.25">
      <c r="A233" t="s">
        <v>780</v>
      </c>
      <c r="B233">
        <v>730</v>
      </c>
    </row>
    <row r="234" spans="1:2" x14ac:dyDescent="0.25">
      <c r="A234" t="s">
        <v>781</v>
      </c>
      <c r="B234">
        <v>731</v>
      </c>
    </row>
    <row r="235" spans="1:2" x14ac:dyDescent="0.25">
      <c r="A235" t="s">
        <v>782</v>
      </c>
      <c r="B235">
        <v>732</v>
      </c>
    </row>
    <row r="236" spans="1:2" x14ac:dyDescent="0.25">
      <c r="A236" t="s">
        <v>783</v>
      </c>
      <c r="B236">
        <v>733</v>
      </c>
    </row>
    <row r="237" spans="1:2" x14ac:dyDescent="0.25">
      <c r="A237" t="s">
        <v>784</v>
      </c>
      <c r="B237">
        <v>734</v>
      </c>
    </row>
    <row r="238" spans="1:2" x14ac:dyDescent="0.25">
      <c r="A238" t="s">
        <v>785</v>
      </c>
      <c r="B238">
        <v>735</v>
      </c>
    </row>
    <row r="239" spans="1:2" x14ac:dyDescent="0.25">
      <c r="A239" t="s">
        <v>786</v>
      </c>
      <c r="B239">
        <v>736</v>
      </c>
    </row>
    <row r="240" spans="1:2" x14ac:dyDescent="0.25">
      <c r="A240" t="s">
        <v>787</v>
      </c>
      <c r="B240">
        <v>737</v>
      </c>
    </row>
    <row r="241" spans="1:2" x14ac:dyDescent="0.25">
      <c r="A241" t="s">
        <v>788</v>
      </c>
      <c r="B241">
        <v>738</v>
      </c>
    </row>
    <row r="242" spans="1:2" x14ac:dyDescent="0.25">
      <c r="A242" t="s">
        <v>789</v>
      </c>
      <c r="B242">
        <v>739</v>
      </c>
    </row>
    <row r="243" spans="1:2" x14ac:dyDescent="0.25">
      <c r="A243" t="s">
        <v>790</v>
      </c>
      <c r="B243">
        <v>740</v>
      </c>
    </row>
    <row r="244" spans="1:2" x14ac:dyDescent="0.25">
      <c r="A244" t="s">
        <v>791</v>
      </c>
      <c r="B244">
        <v>741</v>
      </c>
    </row>
    <row r="245" spans="1:2" x14ac:dyDescent="0.25">
      <c r="A245" t="s">
        <v>792</v>
      </c>
      <c r="B245">
        <v>742</v>
      </c>
    </row>
    <row r="246" spans="1:2" x14ac:dyDescent="0.25">
      <c r="A246" t="s">
        <v>793</v>
      </c>
      <c r="B246">
        <v>743</v>
      </c>
    </row>
    <row r="247" spans="1:2" x14ac:dyDescent="0.25">
      <c r="A247" t="s">
        <v>794</v>
      </c>
      <c r="B247">
        <v>744</v>
      </c>
    </row>
    <row r="248" spans="1:2" x14ac:dyDescent="0.25">
      <c r="A248" t="s">
        <v>795</v>
      </c>
      <c r="B248">
        <v>745</v>
      </c>
    </row>
    <row r="249" spans="1:2" x14ac:dyDescent="0.25">
      <c r="A249" t="s">
        <v>796</v>
      </c>
      <c r="B249">
        <v>746</v>
      </c>
    </row>
    <row r="250" spans="1:2" x14ac:dyDescent="0.25">
      <c r="A250" t="s">
        <v>797</v>
      </c>
      <c r="B250">
        <v>747</v>
      </c>
    </row>
    <row r="251" spans="1:2" x14ac:dyDescent="0.25">
      <c r="A251" t="s">
        <v>798</v>
      </c>
      <c r="B251">
        <v>748</v>
      </c>
    </row>
    <row r="252" spans="1:2" x14ac:dyDescent="0.25">
      <c r="A252" t="s">
        <v>799</v>
      </c>
      <c r="B252">
        <v>749</v>
      </c>
    </row>
    <row r="253" spans="1:2" x14ac:dyDescent="0.25">
      <c r="A253" t="s">
        <v>800</v>
      </c>
      <c r="B253">
        <v>750</v>
      </c>
    </row>
    <row r="254" spans="1:2" x14ac:dyDescent="0.25">
      <c r="A254" t="s">
        <v>801</v>
      </c>
      <c r="B254">
        <v>751</v>
      </c>
    </row>
    <row r="255" spans="1:2" x14ac:dyDescent="0.25">
      <c r="A255" t="s">
        <v>802</v>
      </c>
      <c r="B255">
        <v>752</v>
      </c>
    </row>
    <row r="256" spans="1:2" x14ac:dyDescent="0.25">
      <c r="A256" t="s">
        <v>803</v>
      </c>
      <c r="B256">
        <v>753</v>
      </c>
    </row>
    <row r="257" spans="1:2" x14ac:dyDescent="0.25">
      <c r="A257" t="s">
        <v>804</v>
      </c>
      <c r="B257">
        <v>754</v>
      </c>
    </row>
    <row r="258" spans="1:2" x14ac:dyDescent="0.25">
      <c r="A258" t="s">
        <v>805</v>
      </c>
      <c r="B258">
        <v>755</v>
      </c>
    </row>
    <row r="259" spans="1:2" x14ac:dyDescent="0.25">
      <c r="A259" t="s">
        <v>806</v>
      </c>
      <c r="B259">
        <v>756</v>
      </c>
    </row>
    <row r="260" spans="1:2" x14ac:dyDescent="0.25">
      <c r="A260" t="s">
        <v>807</v>
      </c>
      <c r="B260">
        <v>757</v>
      </c>
    </row>
    <row r="261" spans="1:2" x14ac:dyDescent="0.25">
      <c r="A261" t="s">
        <v>808</v>
      </c>
      <c r="B261">
        <v>758</v>
      </c>
    </row>
    <row r="262" spans="1:2" x14ac:dyDescent="0.25">
      <c r="A262" t="s">
        <v>809</v>
      </c>
      <c r="B262">
        <v>759</v>
      </c>
    </row>
    <row r="263" spans="1:2" x14ac:dyDescent="0.25">
      <c r="A263" t="s">
        <v>810</v>
      </c>
      <c r="B263">
        <v>760</v>
      </c>
    </row>
    <row r="264" spans="1:2" x14ac:dyDescent="0.25">
      <c r="A264" t="s">
        <v>811</v>
      </c>
      <c r="B264">
        <v>761</v>
      </c>
    </row>
    <row r="265" spans="1:2" x14ac:dyDescent="0.25">
      <c r="A265" t="s">
        <v>812</v>
      </c>
      <c r="B265">
        <v>762</v>
      </c>
    </row>
    <row r="266" spans="1:2" x14ac:dyDescent="0.25">
      <c r="A266" t="s">
        <v>813</v>
      </c>
      <c r="B266">
        <v>763</v>
      </c>
    </row>
    <row r="267" spans="1:2" x14ac:dyDescent="0.25">
      <c r="A267" t="s">
        <v>814</v>
      </c>
      <c r="B267">
        <v>764</v>
      </c>
    </row>
    <row r="268" spans="1:2" x14ac:dyDescent="0.25">
      <c r="A268" t="s">
        <v>815</v>
      </c>
      <c r="B268">
        <v>765</v>
      </c>
    </row>
    <row r="269" spans="1:2" x14ac:dyDescent="0.25">
      <c r="A269" t="s">
        <v>816</v>
      </c>
      <c r="B269">
        <v>766</v>
      </c>
    </row>
    <row r="270" spans="1:2" x14ac:dyDescent="0.25">
      <c r="A270" t="s">
        <v>817</v>
      </c>
      <c r="B270">
        <v>767</v>
      </c>
    </row>
    <row r="271" spans="1:2" x14ac:dyDescent="0.25">
      <c r="A271" t="s">
        <v>818</v>
      </c>
      <c r="B271">
        <v>768</v>
      </c>
    </row>
    <row r="272" spans="1:2" x14ac:dyDescent="0.25">
      <c r="A272" t="s">
        <v>819</v>
      </c>
      <c r="B272">
        <v>769</v>
      </c>
    </row>
    <row r="273" spans="1:2" x14ac:dyDescent="0.25">
      <c r="A273" t="s">
        <v>820</v>
      </c>
      <c r="B273">
        <v>770</v>
      </c>
    </row>
    <row r="274" spans="1:2" x14ac:dyDescent="0.25">
      <c r="A274" t="s">
        <v>821</v>
      </c>
      <c r="B274">
        <v>771</v>
      </c>
    </row>
    <row r="275" spans="1:2" x14ac:dyDescent="0.25">
      <c r="A275" t="s">
        <v>822</v>
      </c>
      <c r="B275">
        <v>772</v>
      </c>
    </row>
    <row r="276" spans="1:2" x14ac:dyDescent="0.25">
      <c r="A276" t="s">
        <v>823</v>
      </c>
      <c r="B276">
        <v>773</v>
      </c>
    </row>
    <row r="277" spans="1:2" x14ac:dyDescent="0.25">
      <c r="A277" t="s">
        <v>824</v>
      </c>
      <c r="B277">
        <v>774</v>
      </c>
    </row>
    <row r="278" spans="1:2" x14ac:dyDescent="0.25">
      <c r="A278" t="s">
        <v>825</v>
      </c>
      <c r="B278">
        <v>775</v>
      </c>
    </row>
    <row r="279" spans="1:2" x14ac:dyDescent="0.25">
      <c r="A279" t="s">
        <v>826</v>
      </c>
      <c r="B279">
        <v>776</v>
      </c>
    </row>
    <row r="280" spans="1:2" x14ac:dyDescent="0.25">
      <c r="A280" t="s">
        <v>827</v>
      </c>
      <c r="B280">
        <v>777</v>
      </c>
    </row>
    <row r="281" spans="1:2" x14ac:dyDescent="0.25">
      <c r="A281" t="s">
        <v>828</v>
      </c>
      <c r="B281">
        <v>778</v>
      </c>
    </row>
    <row r="282" spans="1:2" x14ac:dyDescent="0.25">
      <c r="A282" t="s">
        <v>829</v>
      </c>
      <c r="B282">
        <v>779</v>
      </c>
    </row>
    <row r="283" spans="1:2" x14ac:dyDescent="0.25">
      <c r="A283" t="s">
        <v>830</v>
      </c>
      <c r="B283">
        <v>780</v>
      </c>
    </row>
    <row r="284" spans="1:2" x14ac:dyDescent="0.25">
      <c r="A284" t="s">
        <v>831</v>
      </c>
      <c r="B284">
        <v>781</v>
      </c>
    </row>
    <row r="285" spans="1:2" x14ac:dyDescent="0.25">
      <c r="A285" t="s">
        <v>832</v>
      </c>
      <c r="B285">
        <v>782</v>
      </c>
    </row>
    <row r="286" spans="1:2" x14ac:dyDescent="0.25">
      <c r="A286" t="s">
        <v>833</v>
      </c>
      <c r="B286">
        <v>783</v>
      </c>
    </row>
    <row r="287" spans="1:2" x14ac:dyDescent="0.25">
      <c r="A287" t="s">
        <v>834</v>
      </c>
      <c r="B287">
        <v>784</v>
      </c>
    </row>
    <row r="288" spans="1:2" x14ac:dyDescent="0.25">
      <c r="A288" t="s">
        <v>835</v>
      </c>
      <c r="B288">
        <v>785</v>
      </c>
    </row>
    <row r="289" spans="1:2" x14ac:dyDescent="0.25">
      <c r="A289" t="s">
        <v>836</v>
      </c>
      <c r="B289">
        <v>786</v>
      </c>
    </row>
    <row r="290" spans="1:2" x14ac:dyDescent="0.25">
      <c r="A290" t="s">
        <v>837</v>
      </c>
      <c r="B290">
        <v>787</v>
      </c>
    </row>
    <row r="291" spans="1:2" x14ac:dyDescent="0.25">
      <c r="A291" t="s">
        <v>838</v>
      </c>
      <c r="B291">
        <v>788</v>
      </c>
    </row>
    <row r="292" spans="1:2" x14ac:dyDescent="0.25">
      <c r="A292" t="s">
        <v>839</v>
      </c>
      <c r="B292">
        <v>789</v>
      </c>
    </row>
    <row r="293" spans="1:2" x14ac:dyDescent="0.25">
      <c r="A293" t="s">
        <v>840</v>
      </c>
      <c r="B293">
        <v>790</v>
      </c>
    </row>
    <row r="294" spans="1:2" x14ac:dyDescent="0.25">
      <c r="A294" t="s">
        <v>841</v>
      </c>
      <c r="B294">
        <v>791</v>
      </c>
    </row>
    <row r="295" spans="1:2" x14ac:dyDescent="0.25">
      <c r="A295" t="s">
        <v>842</v>
      </c>
      <c r="B295">
        <v>792</v>
      </c>
    </row>
    <row r="296" spans="1:2" x14ac:dyDescent="0.25">
      <c r="A296" t="s">
        <v>843</v>
      </c>
      <c r="B296">
        <v>793</v>
      </c>
    </row>
    <row r="297" spans="1:2" x14ac:dyDescent="0.25">
      <c r="A297" t="s">
        <v>844</v>
      </c>
      <c r="B297">
        <v>794</v>
      </c>
    </row>
    <row r="298" spans="1:2" x14ac:dyDescent="0.25">
      <c r="A298" t="s">
        <v>845</v>
      </c>
      <c r="B298">
        <v>795</v>
      </c>
    </row>
    <row r="299" spans="1:2" x14ac:dyDescent="0.25">
      <c r="A299" t="s">
        <v>846</v>
      </c>
      <c r="B299">
        <v>796</v>
      </c>
    </row>
    <row r="300" spans="1:2" x14ac:dyDescent="0.25">
      <c r="A300" t="s">
        <v>847</v>
      </c>
      <c r="B300">
        <v>797</v>
      </c>
    </row>
    <row r="301" spans="1:2" x14ac:dyDescent="0.25">
      <c r="A301" t="s">
        <v>848</v>
      </c>
      <c r="B301">
        <v>798</v>
      </c>
    </row>
    <row r="302" spans="1:2" x14ac:dyDescent="0.25">
      <c r="A302" t="s">
        <v>849</v>
      </c>
      <c r="B302">
        <v>799</v>
      </c>
    </row>
    <row r="303" spans="1:2" x14ac:dyDescent="0.25">
      <c r="A303" t="s">
        <v>850</v>
      </c>
      <c r="B303">
        <v>800</v>
      </c>
    </row>
    <row r="304" spans="1:2" x14ac:dyDescent="0.25">
      <c r="A304" t="s">
        <v>851</v>
      </c>
      <c r="B304">
        <v>801</v>
      </c>
    </row>
    <row r="305" spans="1:2" x14ac:dyDescent="0.25">
      <c r="A305" t="s">
        <v>852</v>
      </c>
      <c r="B305">
        <v>802</v>
      </c>
    </row>
    <row r="306" spans="1:2" x14ac:dyDescent="0.25">
      <c r="A306" t="s">
        <v>853</v>
      </c>
      <c r="B306">
        <v>803</v>
      </c>
    </row>
    <row r="307" spans="1:2" x14ac:dyDescent="0.25">
      <c r="A307" t="s">
        <v>854</v>
      </c>
      <c r="B307">
        <v>804</v>
      </c>
    </row>
    <row r="308" spans="1:2" x14ac:dyDescent="0.25">
      <c r="A308" t="s">
        <v>855</v>
      </c>
      <c r="B308">
        <v>805</v>
      </c>
    </row>
    <row r="309" spans="1:2" x14ac:dyDescent="0.25">
      <c r="A309" t="s">
        <v>856</v>
      </c>
      <c r="B309">
        <v>806</v>
      </c>
    </row>
    <row r="310" spans="1:2" x14ac:dyDescent="0.25">
      <c r="A310" t="s">
        <v>857</v>
      </c>
      <c r="B310">
        <v>807</v>
      </c>
    </row>
    <row r="311" spans="1:2" x14ac:dyDescent="0.25">
      <c r="A311" t="s">
        <v>858</v>
      </c>
      <c r="B311">
        <v>808</v>
      </c>
    </row>
    <row r="312" spans="1:2" x14ac:dyDescent="0.25">
      <c r="A312" t="s">
        <v>859</v>
      </c>
      <c r="B312">
        <v>809</v>
      </c>
    </row>
    <row r="313" spans="1:2" x14ac:dyDescent="0.25">
      <c r="A313" t="s">
        <v>860</v>
      </c>
      <c r="B313">
        <v>810</v>
      </c>
    </row>
    <row r="314" spans="1:2" x14ac:dyDescent="0.25">
      <c r="A314" t="s">
        <v>861</v>
      </c>
      <c r="B314">
        <v>811</v>
      </c>
    </row>
    <row r="315" spans="1:2" x14ac:dyDescent="0.25">
      <c r="A315" t="s">
        <v>862</v>
      </c>
      <c r="B315">
        <v>812</v>
      </c>
    </row>
    <row r="316" spans="1:2" x14ac:dyDescent="0.25">
      <c r="A316" t="s">
        <v>863</v>
      </c>
      <c r="B316">
        <v>813</v>
      </c>
    </row>
    <row r="317" spans="1:2" x14ac:dyDescent="0.25">
      <c r="A317" t="s">
        <v>864</v>
      </c>
      <c r="B317">
        <v>814</v>
      </c>
    </row>
    <row r="318" spans="1:2" x14ac:dyDescent="0.25">
      <c r="A318" t="s">
        <v>865</v>
      </c>
      <c r="B318">
        <v>815</v>
      </c>
    </row>
    <row r="319" spans="1:2" x14ac:dyDescent="0.25">
      <c r="A319" t="s">
        <v>866</v>
      </c>
      <c r="B319">
        <v>816</v>
      </c>
    </row>
    <row r="320" spans="1:2" x14ac:dyDescent="0.25">
      <c r="A320" t="s">
        <v>867</v>
      </c>
      <c r="B320">
        <v>817</v>
      </c>
    </row>
    <row r="321" spans="1:2" x14ac:dyDescent="0.25">
      <c r="A321" t="s">
        <v>868</v>
      </c>
      <c r="B321">
        <v>818</v>
      </c>
    </row>
    <row r="322" spans="1:2" x14ac:dyDescent="0.25">
      <c r="A322" t="s">
        <v>869</v>
      </c>
      <c r="B322">
        <v>819</v>
      </c>
    </row>
    <row r="323" spans="1:2" x14ac:dyDescent="0.25">
      <c r="A323" t="s">
        <v>870</v>
      </c>
      <c r="B323">
        <v>820</v>
      </c>
    </row>
    <row r="324" spans="1:2" x14ac:dyDescent="0.25">
      <c r="A324" t="s">
        <v>871</v>
      </c>
      <c r="B324">
        <v>821</v>
      </c>
    </row>
    <row r="325" spans="1:2" x14ac:dyDescent="0.25">
      <c r="A325" t="s">
        <v>872</v>
      </c>
      <c r="B325">
        <v>822</v>
      </c>
    </row>
    <row r="326" spans="1:2" x14ac:dyDescent="0.25">
      <c r="A326" t="s">
        <v>873</v>
      </c>
      <c r="B326">
        <v>823</v>
      </c>
    </row>
    <row r="327" spans="1:2" x14ac:dyDescent="0.25">
      <c r="A327" t="s">
        <v>874</v>
      </c>
      <c r="B327">
        <v>824</v>
      </c>
    </row>
    <row r="328" spans="1:2" x14ac:dyDescent="0.25">
      <c r="A328" t="s">
        <v>875</v>
      </c>
      <c r="B328">
        <v>825</v>
      </c>
    </row>
    <row r="329" spans="1:2" x14ac:dyDescent="0.25">
      <c r="A329" t="s">
        <v>876</v>
      </c>
      <c r="B329">
        <v>826</v>
      </c>
    </row>
    <row r="330" spans="1:2" x14ac:dyDescent="0.25">
      <c r="A330" t="s">
        <v>877</v>
      </c>
      <c r="B330">
        <v>827</v>
      </c>
    </row>
    <row r="331" spans="1:2" x14ac:dyDescent="0.25">
      <c r="A331" t="s">
        <v>878</v>
      </c>
      <c r="B331">
        <v>828</v>
      </c>
    </row>
    <row r="332" spans="1:2" x14ac:dyDescent="0.25">
      <c r="A332" t="s">
        <v>879</v>
      </c>
      <c r="B332">
        <v>829</v>
      </c>
    </row>
    <row r="333" spans="1:2" x14ac:dyDescent="0.25">
      <c r="A333" t="s">
        <v>880</v>
      </c>
      <c r="B333">
        <v>830</v>
      </c>
    </row>
    <row r="334" spans="1:2" x14ac:dyDescent="0.25">
      <c r="A334" t="s">
        <v>881</v>
      </c>
      <c r="B334">
        <v>831</v>
      </c>
    </row>
    <row r="335" spans="1:2" x14ac:dyDescent="0.25">
      <c r="A335" t="s">
        <v>882</v>
      </c>
      <c r="B335">
        <v>832</v>
      </c>
    </row>
    <row r="336" spans="1:2" x14ac:dyDescent="0.25">
      <c r="A336" t="s">
        <v>883</v>
      </c>
      <c r="B336">
        <v>833</v>
      </c>
    </row>
    <row r="337" spans="1:2" x14ac:dyDescent="0.25">
      <c r="A337" t="s">
        <v>884</v>
      </c>
      <c r="B337">
        <v>834</v>
      </c>
    </row>
    <row r="338" spans="1:2" x14ac:dyDescent="0.25">
      <c r="A338" t="s">
        <v>885</v>
      </c>
      <c r="B338">
        <v>835</v>
      </c>
    </row>
    <row r="339" spans="1:2" x14ac:dyDescent="0.25">
      <c r="A339" t="s">
        <v>886</v>
      </c>
      <c r="B339">
        <v>836</v>
      </c>
    </row>
    <row r="340" spans="1:2" x14ac:dyDescent="0.25">
      <c r="A340" t="s">
        <v>887</v>
      </c>
      <c r="B340">
        <v>837</v>
      </c>
    </row>
    <row r="341" spans="1:2" x14ac:dyDescent="0.25">
      <c r="A341" t="s">
        <v>888</v>
      </c>
      <c r="B341">
        <v>838</v>
      </c>
    </row>
    <row r="342" spans="1:2" x14ac:dyDescent="0.25">
      <c r="A342" t="s">
        <v>889</v>
      </c>
      <c r="B342">
        <v>839</v>
      </c>
    </row>
    <row r="343" spans="1:2" x14ac:dyDescent="0.25">
      <c r="A343" t="s">
        <v>890</v>
      </c>
      <c r="B343">
        <v>840</v>
      </c>
    </row>
    <row r="344" spans="1:2" x14ac:dyDescent="0.25">
      <c r="A344" t="s">
        <v>891</v>
      </c>
      <c r="B344">
        <v>841</v>
      </c>
    </row>
    <row r="345" spans="1:2" x14ac:dyDescent="0.25">
      <c r="A345" t="s">
        <v>892</v>
      </c>
      <c r="B345">
        <v>842</v>
      </c>
    </row>
    <row r="346" spans="1:2" x14ac:dyDescent="0.25">
      <c r="A346" t="s">
        <v>893</v>
      </c>
      <c r="B346">
        <v>843</v>
      </c>
    </row>
    <row r="347" spans="1:2" x14ac:dyDescent="0.25">
      <c r="A347" t="s">
        <v>894</v>
      </c>
      <c r="B347">
        <v>844</v>
      </c>
    </row>
    <row r="348" spans="1:2" x14ac:dyDescent="0.25">
      <c r="A348" t="s">
        <v>895</v>
      </c>
      <c r="B348">
        <v>845</v>
      </c>
    </row>
    <row r="349" spans="1:2" x14ac:dyDescent="0.25">
      <c r="A349" t="s">
        <v>896</v>
      </c>
      <c r="B349">
        <v>846</v>
      </c>
    </row>
    <row r="350" spans="1:2" x14ac:dyDescent="0.25">
      <c r="A350" t="s">
        <v>897</v>
      </c>
      <c r="B350">
        <v>847</v>
      </c>
    </row>
    <row r="351" spans="1:2" x14ac:dyDescent="0.25">
      <c r="A351" t="s">
        <v>898</v>
      </c>
      <c r="B351">
        <v>848</v>
      </c>
    </row>
    <row r="352" spans="1:2" x14ac:dyDescent="0.25">
      <c r="A352" t="s">
        <v>899</v>
      </c>
      <c r="B352">
        <v>849</v>
      </c>
    </row>
    <row r="353" spans="1:2" x14ac:dyDescent="0.25">
      <c r="A353" t="s">
        <v>900</v>
      </c>
      <c r="B353">
        <v>850</v>
      </c>
    </row>
    <row r="354" spans="1:2" x14ac:dyDescent="0.25">
      <c r="A354" t="s">
        <v>901</v>
      </c>
      <c r="B354">
        <v>851</v>
      </c>
    </row>
    <row r="355" spans="1:2" x14ac:dyDescent="0.25">
      <c r="A355" t="s">
        <v>902</v>
      </c>
      <c r="B355">
        <v>852</v>
      </c>
    </row>
    <row r="356" spans="1:2" x14ac:dyDescent="0.25">
      <c r="A356" t="s">
        <v>903</v>
      </c>
      <c r="B356">
        <v>853</v>
      </c>
    </row>
    <row r="357" spans="1:2" x14ac:dyDescent="0.25">
      <c r="A357" t="s">
        <v>904</v>
      </c>
      <c r="B357">
        <v>854</v>
      </c>
    </row>
    <row r="358" spans="1:2" x14ac:dyDescent="0.25">
      <c r="A358" t="s">
        <v>905</v>
      </c>
      <c r="B358">
        <v>855</v>
      </c>
    </row>
    <row r="359" spans="1:2" x14ac:dyDescent="0.25">
      <c r="A359" t="s">
        <v>906</v>
      </c>
      <c r="B359">
        <v>856</v>
      </c>
    </row>
    <row r="360" spans="1:2" x14ac:dyDescent="0.25">
      <c r="A360" t="s">
        <v>907</v>
      </c>
      <c r="B360">
        <v>857</v>
      </c>
    </row>
    <row r="361" spans="1:2" x14ac:dyDescent="0.25">
      <c r="A361" t="s">
        <v>908</v>
      </c>
      <c r="B361">
        <v>858</v>
      </c>
    </row>
    <row r="362" spans="1:2" x14ac:dyDescent="0.25">
      <c r="A362" t="s">
        <v>909</v>
      </c>
      <c r="B362">
        <v>859</v>
      </c>
    </row>
    <row r="363" spans="1:2" x14ac:dyDescent="0.25">
      <c r="A363" t="s">
        <v>910</v>
      </c>
      <c r="B363">
        <v>860</v>
      </c>
    </row>
    <row r="364" spans="1:2" x14ac:dyDescent="0.25">
      <c r="A364" t="s">
        <v>911</v>
      </c>
      <c r="B364">
        <v>861</v>
      </c>
    </row>
    <row r="365" spans="1:2" x14ac:dyDescent="0.25">
      <c r="A365" t="s">
        <v>912</v>
      </c>
      <c r="B365">
        <v>862</v>
      </c>
    </row>
    <row r="366" spans="1:2" x14ac:dyDescent="0.25">
      <c r="A366" t="s">
        <v>913</v>
      </c>
      <c r="B366">
        <v>863</v>
      </c>
    </row>
    <row r="367" spans="1:2" x14ac:dyDescent="0.25">
      <c r="A367" t="s">
        <v>914</v>
      </c>
      <c r="B367">
        <v>864</v>
      </c>
    </row>
    <row r="368" spans="1:2" x14ac:dyDescent="0.25">
      <c r="A368" t="s">
        <v>915</v>
      </c>
      <c r="B368">
        <v>865</v>
      </c>
    </row>
    <row r="369" spans="1:2" x14ac:dyDescent="0.25">
      <c r="A369" t="s">
        <v>916</v>
      </c>
      <c r="B369">
        <v>866</v>
      </c>
    </row>
    <row r="370" spans="1:2" x14ac:dyDescent="0.25">
      <c r="A370" t="s">
        <v>917</v>
      </c>
      <c r="B370">
        <v>867</v>
      </c>
    </row>
    <row r="371" spans="1:2" x14ac:dyDescent="0.25">
      <c r="A371" t="s">
        <v>918</v>
      </c>
      <c r="B371">
        <v>868</v>
      </c>
    </row>
    <row r="372" spans="1:2" x14ac:dyDescent="0.25">
      <c r="A372" t="s">
        <v>919</v>
      </c>
      <c r="B372">
        <v>869</v>
      </c>
    </row>
    <row r="373" spans="1:2" x14ac:dyDescent="0.25">
      <c r="A373" t="s">
        <v>920</v>
      </c>
      <c r="B373">
        <v>870</v>
      </c>
    </row>
    <row r="374" spans="1:2" x14ac:dyDescent="0.25">
      <c r="A374" t="s">
        <v>921</v>
      </c>
      <c r="B374">
        <v>871</v>
      </c>
    </row>
    <row r="375" spans="1:2" x14ac:dyDescent="0.25">
      <c r="A375" t="s">
        <v>922</v>
      </c>
      <c r="B375">
        <v>872</v>
      </c>
    </row>
    <row r="376" spans="1:2" x14ac:dyDescent="0.25">
      <c r="A376" t="s">
        <v>923</v>
      </c>
      <c r="B376">
        <v>873</v>
      </c>
    </row>
    <row r="377" spans="1:2" x14ac:dyDescent="0.25">
      <c r="A377" t="s">
        <v>924</v>
      </c>
      <c r="B377">
        <v>874</v>
      </c>
    </row>
    <row r="378" spans="1:2" x14ac:dyDescent="0.25">
      <c r="A378" t="s">
        <v>925</v>
      </c>
      <c r="B378">
        <v>875</v>
      </c>
    </row>
    <row r="379" spans="1:2" x14ac:dyDescent="0.25">
      <c r="A379" t="s">
        <v>926</v>
      </c>
      <c r="B379">
        <v>876</v>
      </c>
    </row>
    <row r="380" spans="1:2" x14ac:dyDescent="0.25">
      <c r="A380" t="s">
        <v>927</v>
      </c>
      <c r="B380">
        <v>877</v>
      </c>
    </row>
    <row r="381" spans="1:2" x14ac:dyDescent="0.25">
      <c r="A381" t="s">
        <v>928</v>
      </c>
      <c r="B381">
        <v>878</v>
      </c>
    </row>
    <row r="382" spans="1:2" x14ac:dyDescent="0.25">
      <c r="A382" t="s">
        <v>929</v>
      </c>
      <c r="B382">
        <v>879</v>
      </c>
    </row>
    <row r="383" spans="1:2" x14ac:dyDescent="0.25">
      <c r="A383" t="s">
        <v>930</v>
      </c>
      <c r="B383">
        <v>880</v>
      </c>
    </row>
    <row r="384" spans="1:2" x14ac:dyDescent="0.25">
      <c r="A384" t="s">
        <v>931</v>
      </c>
      <c r="B384">
        <v>881</v>
      </c>
    </row>
    <row r="385" spans="1:2" x14ac:dyDescent="0.25">
      <c r="A385" t="s">
        <v>932</v>
      </c>
      <c r="B385">
        <v>882</v>
      </c>
    </row>
    <row r="386" spans="1:2" x14ac:dyDescent="0.25">
      <c r="A386" t="s">
        <v>933</v>
      </c>
      <c r="B386">
        <v>883</v>
      </c>
    </row>
    <row r="387" spans="1:2" x14ac:dyDescent="0.25">
      <c r="A387" t="s">
        <v>934</v>
      </c>
      <c r="B387">
        <v>884</v>
      </c>
    </row>
    <row r="388" spans="1:2" x14ac:dyDescent="0.25">
      <c r="A388" t="s">
        <v>935</v>
      </c>
      <c r="B388">
        <v>885</v>
      </c>
    </row>
    <row r="389" spans="1:2" x14ac:dyDescent="0.25">
      <c r="A389" t="s">
        <v>936</v>
      </c>
      <c r="B389">
        <v>886</v>
      </c>
    </row>
    <row r="390" spans="1:2" x14ac:dyDescent="0.25">
      <c r="A390" t="s">
        <v>937</v>
      </c>
      <c r="B390">
        <v>887</v>
      </c>
    </row>
    <row r="391" spans="1:2" x14ac:dyDescent="0.25">
      <c r="A391" t="s">
        <v>938</v>
      </c>
      <c r="B391">
        <v>888</v>
      </c>
    </row>
    <row r="392" spans="1:2" x14ac:dyDescent="0.25">
      <c r="A392" t="s">
        <v>939</v>
      </c>
      <c r="B392">
        <v>889</v>
      </c>
    </row>
    <row r="393" spans="1:2" x14ac:dyDescent="0.25">
      <c r="A393" t="s">
        <v>940</v>
      </c>
      <c r="B393">
        <v>890</v>
      </c>
    </row>
    <row r="394" spans="1:2" x14ac:dyDescent="0.25">
      <c r="A394" t="s">
        <v>941</v>
      </c>
      <c r="B394">
        <v>891</v>
      </c>
    </row>
    <row r="395" spans="1:2" x14ac:dyDescent="0.25">
      <c r="A395" t="s">
        <v>942</v>
      </c>
      <c r="B395">
        <v>892</v>
      </c>
    </row>
    <row r="396" spans="1:2" x14ac:dyDescent="0.25">
      <c r="A396" t="s">
        <v>943</v>
      </c>
      <c r="B396">
        <v>893</v>
      </c>
    </row>
    <row r="397" spans="1:2" x14ac:dyDescent="0.25">
      <c r="A397" t="s">
        <v>944</v>
      </c>
      <c r="B397">
        <v>894</v>
      </c>
    </row>
    <row r="398" spans="1:2" x14ac:dyDescent="0.25">
      <c r="A398" t="s">
        <v>945</v>
      </c>
      <c r="B398">
        <v>895</v>
      </c>
    </row>
    <row r="399" spans="1:2" x14ac:dyDescent="0.25">
      <c r="A399" t="s">
        <v>946</v>
      </c>
      <c r="B399">
        <v>896</v>
      </c>
    </row>
    <row r="400" spans="1:2" x14ac:dyDescent="0.25">
      <c r="A400" t="s">
        <v>947</v>
      </c>
      <c r="B400">
        <v>897</v>
      </c>
    </row>
    <row r="401" spans="1:2" x14ac:dyDescent="0.25">
      <c r="A401" t="s">
        <v>948</v>
      </c>
      <c r="B401">
        <v>898</v>
      </c>
    </row>
    <row r="402" spans="1:2" x14ac:dyDescent="0.25">
      <c r="A402" t="s">
        <v>949</v>
      </c>
      <c r="B402">
        <v>899</v>
      </c>
    </row>
    <row r="403" spans="1:2" x14ac:dyDescent="0.25">
      <c r="A403" t="s">
        <v>950</v>
      </c>
      <c r="B403">
        <v>900</v>
      </c>
    </row>
    <row r="404" spans="1:2" x14ac:dyDescent="0.25">
      <c r="A404" t="s">
        <v>951</v>
      </c>
      <c r="B404">
        <v>901</v>
      </c>
    </row>
    <row r="405" spans="1:2" x14ac:dyDescent="0.25">
      <c r="A405" t="s">
        <v>952</v>
      </c>
      <c r="B405">
        <v>902</v>
      </c>
    </row>
    <row r="406" spans="1:2" x14ac:dyDescent="0.25">
      <c r="A406" t="s">
        <v>953</v>
      </c>
      <c r="B406">
        <v>903</v>
      </c>
    </row>
    <row r="407" spans="1:2" x14ac:dyDescent="0.25">
      <c r="A407" t="s">
        <v>954</v>
      </c>
      <c r="B407">
        <v>904</v>
      </c>
    </row>
    <row r="408" spans="1:2" x14ac:dyDescent="0.25">
      <c r="A408" t="s">
        <v>955</v>
      </c>
      <c r="B408">
        <v>905</v>
      </c>
    </row>
    <row r="409" spans="1:2" x14ac:dyDescent="0.25">
      <c r="A409" t="s">
        <v>956</v>
      </c>
      <c r="B409">
        <v>906</v>
      </c>
    </row>
    <row r="410" spans="1:2" x14ac:dyDescent="0.25">
      <c r="A410" t="s">
        <v>957</v>
      </c>
      <c r="B410">
        <v>907</v>
      </c>
    </row>
    <row r="411" spans="1:2" x14ac:dyDescent="0.25">
      <c r="A411" t="s">
        <v>958</v>
      </c>
      <c r="B411">
        <v>908</v>
      </c>
    </row>
    <row r="412" spans="1:2" x14ac:dyDescent="0.25">
      <c r="A412" t="s">
        <v>959</v>
      </c>
      <c r="B412">
        <v>909</v>
      </c>
    </row>
    <row r="413" spans="1:2" x14ac:dyDescent="0.25">
      <c r="A413" t="s">
        <v>960</v>
      </c>
      <c r="B413">
        <v>910</v>
      </c>
    </row>
    <row r="414" spans="1:2" x14ac:dyDescent="0.25">
      <c r="A414" t="s">
        <v>961</v>
      </c>
      <c r="B414">
        <v>911</v>
      </c>
    </row>
    <row r="415" spans="1:2" x14ac:dyDescent="0.25">
      <c r="A415" t="s">
        <v>962</v>
      </c>
      <c r="B415">
        <v>912</v>
      </c>
    </row>
    <row r="416" spans="1:2" x14ac:dyDescent="0.25">
      <c r="A416" t="s">
        <v>963</v>
      </c>
      <c r="B416">
        <v>913</v>
      </c>
    </row>
    <row r="417" spans="1:2" x14ac:dyDescent="0.25">
      <c r="A417" t="s">
        <v>964</v>
      </c>
      <c r="B417">
        <v>914</v>
      </c>
    </row>
    <row r="418" spans="1:2" x14ac:dyDescent="0.25">
      <c r="A418" t="s">
        <v>965</v>
      </c>
      <c r="B418">
        <v>915</v>
      </c>
    </row>
    <row r="419" spans="1:2" x14ac:dyDescent="0.25">
      <c r="A419" t="s">
        <v>966</v>
      </c>
      <c r="B419">
        <v>916</v>
      </c>
    </row>
    <row r="420" spans="1:2" x14ac:dyDescent="0.25">
      <c r="A420" t="s">
        <v>967</v>
      </c>
      <c r="B420">
        <v>917</v>
      </c>
    </row>
    <row r="421" spans="1:2" x14ac:dyDescent="0.25">
      <c r="A421" t="s">
        <v>968</v>
      </c>
      <c r="B421">
        <v>918</v>
      </c>
    </row>
    <row r="422" spans="1:2" x14ac:dyDescent="0.25">
      <c r="A422" t="s">
        <v>969</v>
      </c>
      <c r="B422">
        <v>919</v>
      </c>
    </row>
    <row r="423" spans="1:2" x14ac:dyDescent="0.25">
      <c r="A423" t="s">
        <v>970</v>
      </c>
      <c r="B423">
        <v>920</v>
      </c>
    </row>
    <row r="424" spans="1:2" x14ac:dyDescent="0.25">
      <c r="A424" t="s">
        <v>971</v>
      </c>
      <c r="B424">
        <v>921</v>
      </c>
    </row>
    <row r="425" spans="1:2" x14ac:dyDescent="0.25">
      <c r="A425" t="s">
        <v>972</v>
      </c>
      <c r="B425">
        <v>922</v>
      </c>
    </row>
    <row r="426" spans="1:2" x14ac:dyDescent="0.25">
      <c r="A426" t="s">
        <v>973</v>
      </c>
      <c r="B426">
        <v>923</v>
      </c>
    </row>
    <row r="427" spans="1:2" x14ac:dyDescent="0.25">
      <c r="A427" t="s">
        <v>974</v>
      </c>
      <c r="B427">
        <v>924</v>
      </c>
    </row>
    <row r="428" spans="1:2" x14ac:dyDescent="0.25">
      <c r="A428" t="s">
        <v>975</v>
      </c>
      <c r="B428">
        <v>925</v>
      </c>
    </row>
    <row r="429" spans="1:2" x14ac:dyDescent="0.25">
      <c r="A429" t="s">
        <v>976</v>
      </c>
      <c r="B429">
        <v>926</v>
      </c>
    </row>
    <row r="430" spans="1:2" x14ac:dyDescent="0.25">
      <c r="A430" t="s">
        <v>977</v>
      </c>
      <c r="B430">
        <v>927</v>
      </c>
    </row>
    <row r="431" spans="1:2" x14ac:dyDescent="0.25">
      <c r="A431" t="s">
        <v>978</v>
      </c>
      <c r="B431">
        <v>928</v>
      </c>
    </row>
    <row r="432" spans="1:2" x14ac:dyDescent="0.25">
      <c r="A432" t="s">
        <v>979</v>
      </c>
      <c r="B432">
        <v>929</v>
      </c>
    </row>
    <row r="433" spans="1:2" x14ac:dyDescent="0.25">
      <c r="A433" t="s">
        <v>980</v>
      </c>
      <c r="B433">
        <v>930</v>
      </c>
    </row>
    <row r="434" spans="1:2" x14ac:dyDescent="0.25">
      <c r="A434" t="s">
        <v>981</v>
      </c>
      <c r="B434">
        <v>931</v>
      </c>
    </row>
    <row r="435" spans="1:2" x14ac:dyDescent="0.25">
      <c r="A435" t="s">
        <v>982</v>
      </c>
      <c r="B435">
        <v>932</v>
      </c>
    </row>
    <row r="436" spans="1:2" x14ac:dyDescent="0.25">
      <c r="A436" t="s">
        <v>983</v>
      </c>
      <c r="B436">
        <v>933</v>
      </c>
    </row>
    <row r="437" spans="1:2" x14ac:dyDescent="0.25">
      <c r="A437" t="s">
        <v>984</v>
      </c>
      <c r="B437">
        <v>934</v>
      </c>
    </row>
    <row r="438" spans="1:2" x14ac:dyDescent="0.25">
      <c r="A438" t="s">
        <v>985</v>
      </c>
      <c r="B438">
        <v>935</v>
      </c>
    </row>
    <row r="439" spans="1:2" x14ac:dyDescent="0.25">
      <c r="A439" t="s">
        <v>986</v>
      </c>
      <c r="B439">
        <v>936</v>
      </c>
    </row>
    <row r="440" spans="1:2" x14ac:dyDescent="0.25">
      <c r="A440" t="s">
        <v>987</v>
      </c>
      <c r="B440">
        <v>937</v>
      </c>
    </row>
    <row r="441" spans="1:2" x14ac:dyDescent="0.25">
      <c r="A441" t="s">
        <v>988</v>
      </c>
      <c r="B441">
        <v>938</v>
      </c>
    </row>
    <row r="442" spans="1:2" x14ac:dyDescent="0.25">
      <c r="A442" t="s">
        <v>989</v>
      </c>
      <c r="B442">
        <v>939</v>
      </c>
    </row>
    <row r="443" spans="1:2" x14ac:dyDescent="0.25">
      <c r="A443" t="s">
        <v>990</v>
      </c>
      <c r="B443">
        <v>940</v>
      </c>
    </row>
    <row r="444" spans="1:2" x14ac:dyDescent="0.25">
      <c r="A444" t="s">
        <v>991</v>
      </c>
      <c r="B444">
        <v>941</v>
      </c>
    </row>
    <row r="445" spans="1:2" x14ac:dyDescent="0.25">
      <c r="A445" t="s">
        <v>992</v>
      </c>
      <c r="B445">
        <v>942</v>
      </c>
    </row>
    <row r="446" spans="1:2" x14ac:dyDescent="0.25">
      <c r="A446" t="s">
        <v>993</v>
      </c>
      <c r="B446">
        <v>943</v>
      </c>
    </row>
    <row r="447" spans="1:2" x14ac:dyDescent="0.25">
      <c r="A447" t="s">
        <v>994</v>
      </c>
      <c r="B447">
        <v>944</v>
      </c>
    </row>
    <row r="448" spans="1:2" x14ac:dyDescent="0.25">
      <c r="A448" t="s">
        <v>995</v>
      </c>
      <c r="B448">
        <v>945</v>
      </c>
    </row>
    <row r="449" spans="1:2" x14ac:dyDescent="0.25">
      <c r="A449" t="s">
        <v>996</v>
      </c>
      <c r="B449">
        <v>946</v>
      </c>
    </row>
    <row r="450" spans="1:2" x14ac:dyDescent="0.25">
      <c r="A450" t="s">
        <v>997</v>
      </c>
      <c r="B450">
        <v>947</v>
      </c>
    </row>
    <row r="451" spans="1:2" x14ac:dyDescent="0.25">
      <c r="A451" t="s">
        <v>998</v>
      </c>
      <c r="B451">
        <v>948</v>
      </c>
    </row>
    <row r="452" spans="1:2" x14ac:dyDescent="0.25">
      <c r="A452" t="s">
        <v>999</v>
      </c>
      <c r="B452">
        <v>949</v>
      </c>
    </row>
    <row r="453" spans="1:2" x14ac:dyDescent="0.25">
      <c r="A453" t="s">
        <v>1000</v>
      </c>
      <c r="B453">
        <v>950</v>
      </c>
    </row>
    <row r="454" spans="1:2" x14ac:dyDescent="0.25">
      <c r="A454" t="s">
        <v>1001</v>
      </c>
      <c r="B454">
        <v>951</v>
      </c>
    </row>
    <row r="455" spans="1:2" x14ac:dyDescent="0.25">
      <c r="A455" t="s">
        <v>1002</v>
      </c>
      <c r="B455">
        <v>952</v>
      </c>
    </row>
    <row r="456" spans="1:2" x14ac:dyDescent="0.25">
      <c r="A456" t="s">
        <v>1003</v>
      </c>
      <c r="B456">
        <v>953</v>
      </c>
    </row>
    <row r="457" spans="1:2" x14ac:dyDescent="0.25">
      <c r="A457" t="s">
        <v>1004</v>
      </c>
      <c r="B457">
        <v>954</v>
      </c>
    </row>
    <row r="458" spans="1:2" x14ac:dyDescent="0.25">
      <c r="A458" t="s">
        <v>1005</v>
      </c>
      <c r="B458">
        <v>955</v>
      </c>
    </row>
    <row r="459" spans="1:2" x14ac:dyDescent="0.25">
      <c r="A459" t="s">
        <v>1006</v>
      </c>
      <c r="B459">
        <v>956</v>
      </c>
    </row>
    <row r="460" spans="1:2" x14ac:dyDescent="0.25">
      <c r="A460" t="s">
        <v>1007</v>
      </c>
      <c r="B460">
        <v>957</v>
      </c>
    </row>
    <row r="461" spans="1:2" x14ac:dyDescent="0.25">
      <c r="A461" t="s">
        <v>1008</v>
      </c>
      <c r="B461">
        <v>958</v>
      </c>
    </row>
    <row r="462" spans="1:2" x14ac:dyDescent="0.25">
      <c r="A462" t="s">
        <v>1009</v>
      </c>
      <c r="B462">
        <v>959</v>
      </c>
    </row>
    <row r="463" spans="1:2" x14ac:dyDescent="0.25">
      <c r="A463" t="s">
        <v>1010</v>
      </c>
      <c r="B463">
        <v>960</v>
      </c>
    </row>
    <row r="464" spans="1:2" x14ac:dyDescent="0.25">
      <c r="A464" t="s">
        <v>1011</v>
      </c>
      <c r="B464">
        <v>961</v>
      </c>
    </row>
    <row r="465" spans="1:2" x14ac:dyDescent="0.25">
      <c r="A465" t="s">
        <v>1012</v>
      </c>
      <c r="B465">
        <v>962</v>
      </c>
    </row>
    <row r="466" spans="1:2" x14ac:dyDescent="0.25">
      <c r="A466" t="s">
        <v>1013</v>
      </c>
      <c r="B466">
        <v>963</v>
      </c>
    </row>
    <row r="467" spans="1:2" x14ac:dyDescent="0.25">
      <c r="A467" t="s">
        <v>1014</v>
      </c>
      <c r="B467">
        <v>964</v>
      </c>
    </row>
    <row r="468" spans="1:2" x14ac:dyDescent="0.25">
      <c r="A468" t="s">
        <v>1015</v>
      </c>
      <c r="B468">
        <v>965</v>
      </c>
    </row>
    <row r="469" spans="1:2" x14ac:dyDescent="0.25">
      <c r="A469" t="s">
        <v>1016</v>
      </c>
      <c r="B469">
        <v>966</v>
      </c>
    </row>
    <row r="470" spans="1:2" x14ac:dyDescent="0.25">
      <c r="A470" t="s">
        <v>1017</v>
      </c>
      <c r="B470">
        <v>967</v>
      </c>
    </row>
    <row r="471" spans="1:2" x14ac:dyDescent="0.25">
      <c r="A471" t="s">
        <v>1018</v>
      </c>
      <c r="B471">
        <v>968</v>
      </c>
    </row>
    <row r="472" spans="1:2" x14ac:dyDescent="0.25">
      <c r="A472" t="s">
        <v>1019</v>
      </c>
      <c r="B472">
        <v>969</v>
      </c>
    </row>
    <row r="473" spans="1:2" x14ac:dyDescent="0.25">
      <c r="A473" t="s">
        <v>1020</v>
      </c>
      <c r="B473">
        <v>970</v>
      </c>
    </row>
    <row r="474" spans="1:2" x14ac:dyDescent="0.25">
      <c r="A474" t="s">
        <v>1021</v>
      </c>
      <c r="B474">
        <v>971</v>
      </c>
    </row>
    <row r="475" spans="1:2" x14ac:dyDescent="0.25">
      <c r="A475" t="s">
        <v>1022</v>
      </c>
      <c r="B475">
        <v>972</v>
      </c>
    </row>
    <row r="476" spans="1:2" x14ac:dyDescent="0.25">
      <c r="A476" t="s">
        <v>1023</v>
      </c>
      <c r="B476">
        <v>973</v>
      </c>
    </row>
    <row r="477" spans="1:2" x14ac:dyDescent="0.25">
      <c r="A477" t="s">
        <v>1024</v>
      </c>
      <c r="B477">
        <v>974</v>
      </c>
    </row>
    <row r="478" spans="1:2" x14ac:dyDescent="0.25">
      <c r="A478" t="s">
        <v>1025</v>
      </c>
      <c r="B478">
        <v>975</v>
      </c>
    </row>
    <row r="479" spans="1:2" x14ac:dyDescent="0.25">
      <c r="A479" t="s">
        <v>1026</v>
      </c>
      <c r="B479">
        <v>976</v>
      </c>
    </row>
    <row r="480" spans="1:2" x14ac:dyDescent="0.25">
      <c r="A480" t="s">
        <v>1027</v>
      </c>
      <c r="B480">
        <v>977</v>
      </c>
    </row>
    <row r="481" spans="1:2" x14ac:dyDescent="0.25">
      <c r="A481" t="s">
        <v>1028</v>
      </c>
      <c r="B481">
        <v>978</v>
      </c>
    </row>
    <row r="482" spans="1:2" x14ac:dyDescent="0.25">
      <c r="A482" t="s">
        <v>1029</v>
      </c>
      <c r="B482">
        <v>979</v>
      </c>
    </row>
    <row r="483" spans="1:2" x14ac:dyDescent="0.25">
      <c r="A483" t="s">
        <v>1030</v>
      </c>
      <c r="B483">
        <v>980</v>
      </c>
    </row>
    <row r="484" spans="1:2" x14ac:dyDescent="0.25">
      <c r="A484" t="s">
        <v>1031</v>
      </c>
      <c r="B484">
        <v>981</v>
      </c>
    </row>
    <row r="485" spans="1:2" x14ac:dyDescent="0.25">
      <c r="A485" t="s">
        <v>1032</v>
      </c>
      <c r="B485">
        <v>982</v>
      </c>
    </row>
    <row r="486" spans="1:2" x14ac:dyDescent="0.25">
      <c r="A486" t="s">
        <v>1033</v>
      </c>
      <c r="B486">
        <v>983</v>
      </c>
    </row>
    <row r="487" spans="1:2" x14ac:dyDescent="0.25">
      <c r="A487" t="s">
        <v>1034</v>
      </c>
      <c r="B487">
        <v>984</v>
      </c>
    </row>
    <row r="488" spans="1:2" x14ac:dyDescent="0.25">
      <c r="A488" t="s">
        <v>1035</v>
      </c>
      <c r="B488">
        <v>985</v>
      </c>
    </row>
    <row r="489" spans="1:2" x14ac:dyDescent="0.25">
      <c r="A489" t="s">
        <v>1036</v>
      </c>
      <c r="B489">
        <v>986</v>
      </c>
    </row>
    <row r="490" spans="1:2" x14ac:dyDescent="0.25">
      <c r="A490" t="s">
        <v>1037</v>
      </c>
      <c r="B490">
        <v>987</v>
      </c>
    </row>
    <row r="491" spans="1:2" x14ac:dyDescent="0.25">
      <c r="A491" t="s">
        <v>1038</v>
      </c>
      <c r="B491">
        <v>988</v>
      </c>
    </row>
    <row r="492" spans="1:2" x14ac:dyDescent="0.25">
      <c r="A492" t="s">
        <v>1039</v>
      </c>
      <c r="B492">
        <v>989</v>
      </c>
    </row>
    <row r="493" spans="1:2" x14ac:dyDescent="0.25">
      <c r="A493" t="s">
        <v>1040</v>
      </c>
      <c r="B493">
        <v>990</v>
      </c>
    </row>
    <row r="494" spans="1:2" x14ac:dyDescent="0.25">
      <c r="A494" t="s">
        <v>1041</v>
      </c>
      <c r="B494">
        <v>991</v>
      </c>
    </row>
    <row r="495" spans="1:2" x14ac:dyDescent="0.25">
      <c r="A495" t="s">
        <v>1042</v>
      </c>
      <c r="B495">
        <v>992</v>
      </c>
    </row>
    <row r="496" spans="1:2" x14ac:dyDescent="0.25">
      <c r="A496" t="s">
        <v>1043</v>
      </c>
      <c r="B496">
        <v>993</v>
      </c>
    </row>
    <row r="497" spans="1:2" x14ac:dyDescent="0.25">
      <c r="A497" t="s">
        <v>1044</v>
      </c>
      <c r="B497">
        <v>994</v>
      </c>
    </row>
    <row r="498" spans="1:2" x14ac:dyDescent="0.25">
      <c r="A498" t="s">
        <v>1045</v>
      </c>
      <c r="B498">
        <v>995</v>
      </c>
    </row>
    <row r="499" spans="1:2" x14ac:dyDescent="0.25">
      <c r="A499" t="s">
        <v>1046</v>
      </c>
      <c r="B499">
        <v>996</v>
      </c>
    </row>
    <row r="500" spans="1:2" x14ac:dyDescent="0.25">
      <c r="A500" t="s">
        <v>1047</v>
      </c>
      <c r="B500">
        <v>997</v>
      </c>
    </row>
    <row r="501" spans="1:2" x14ac:dyDescent="0.25">
      <c r="A501" t="s">
        <v>1048</v>
      </c>
      <c r="B501">
        <v>998</v>
      </c>
    </row>
    <row r="502" spans="1:2" x14ac:dyDescent="0.25">
      <c r="A502" t="s">
        <v>1049</v>
      </c>
      <c r="B502">
        <v>999</v>
      </c>
    </row>
    <row r="503" spans="1:2" x14ac:dyDescent="0.25">
      <c r="A503" t="s">
        <v>1050</v>
      </c>
      <c r="B503">
        <v>1000</v>
      </c>
    </row>
    <row r="504" spans="1:2" x14ac:dyDescent="0.25">
      <c r="A504" t="s">
        <v>1051</v>
      </c>
      <c r="B504">
        <v>1001</v>
      </c>
    </row>
    <row r="505" spans="1:2" x14ac:dyDescent="0.25">
      <c r="A505" t="s">
        <v>1052</v>
      </c>
      <c r="B505">
        <v>1002</v>
      </c>
    </row>
    <row r="506" spans="1:2" x14ac:dyDescent="0.25">
      <c r="A506" t="s">
        <v>1053</v>
      </c>
      <c r="B506">
        <v>1003</v>
      </c>
    </row>
    <row r="507" spans="1:2" x14ac:dyDescent="0.25">
      <c r="A507" t="s">
        <v>1054</v>
      </c>
      <c r="B507">
        <v>1004</v>
      </c>
    </row>
    <row r="508" spans="1:2" x14ac:dyDescent="0.25">
      <c r="A508" t="s">
        <v>1055</v>
      </c>
      <c r="B508">
        <v>1005</v>
      </c>
    </row>
    <row r="509" spans="1:2" x14ac:dyDescent="0.25">
      <c r="A509" t="s">
        <v>1056</v>
      </c>
      <c r="B509">
        <v>1006</v>
      </c>
    </row>
    <row r="510" spans="1:2" x14ac:dyDescent="0.25">
      <c r="A510" t="s">
        <v>1057</v>
      </c>
      <c r="B510">
        <v>1007</v>
      </c>
    </row>
    <row r="511" spans="1:2" x14ac:dyDescent="0.25">
      <c r="A511" t="s">
        <v>1058</v>
      </c>
      <c r="B511">
        <v>1008</v>
      </c>
    </row>
    <row r="512" spans="1:2" x14ac:dyDescent="0.25">
      <c r="A512" t="s">
        <v>1059</v>
      </c>
      <c r="B512">
        <v>1009</v>
      </c>
    </row>
    <row r="513" spans="1:2" x14ac:dyDescent="0.25">
      <c r="A513" t="s">
        <v>1060</v>
      </c>
      <c r="B513">
        <v>1010</v>
      </c>
    </row>
    <row r="514" spans="1:2" x14ac:dyDescent="0.25">
      <c r="A514" t="s">
        <v>1061</v>
      </c>
      <c r="B514">
        <v>1011</v>
      </c>
    </row>
    <row r="515" spans="1:2" x14ac:dyDescent="0.25">
      <c r="A515" t="s">
        <v>1062</v>
      </c>
      <c r="B515">
        <v>1012</v>
      </c>
    </row>
    <row r="516" spans="1:2" x14ac:dyDescent="0.25">
      <c r="A516" t="s">
        <v>1063</v>
      </c>
      <c r="B516">
        <v>1013</v>
      </c>
    </row>
    <row r="517" spans="1:2" x14ac:dyDescent="0.25">
      <c r="A517" t="s">
        <v>1064</v>
      </c>
      <c r="B517">
        <v>1014</v>
      </c>
    </row>
    <row r="518" spans="1:2" x14ac:dyDescent="0.25">
      <c r="A518" t="s">
        <v>1065</v>
      </c>
      <c r="B518">
        <v>1015</v>
      </c>
    </row>
    <row r="519" spans="1:2" x14ac:dyDescent="0.25">
      <c r="A519" t="s">
        <v>1066</v>
      </c>
      <c r="B519">
        <v>1016</v>
      </c>
    </row>
    <row r="520" spans="1:2" x14ac:dyDescent="0.25">
      <c r="A520" t="s">
        <v>1067</v>
      </c>
      <c r="B520">
        <v>1017</v>
      </c>
    </row>
    <row r="521" spans="1:2" x14ac:dyDescent="0.25">
      <c r="A521" t="s">
        <v>1068</v>
      </c>
      <c r="B521">
        <v>1018</v>
      </c>
    </row>
    <row r="522" spans="1:2" x14ac:dyDescent="0.25">
      <c r="A522" t="s">
        <v>1069</v>
      </c>
      <c r="B522">
        <v>1019</v>
      </c>
    </row>
    <row r="523" spans="1:2" x14ac:dyDescent="0.25">
      <c r="A523" t="s">
        <v>1070</v>
      </c>
      <c r="B523">
        <v>1020</v>
      </c>
    </row>
    <row r="524" spans="1:2" x14ac:dyDescent="0.25">
      <c r="A524" t="s">
        <v>1071</v>
      </c>
      <c r="B524">
        <v>1021</v>
      </c>
    </row>
    <row r="525" spans="1:2" x14ac:dyDescent="0.25">
      <c r="A525" t="s">
        <v>1072</v>
      </c>
      <c r="B525">
        <v>1022</v>
      </c>
    </row>
    <row r="526" spans="1:2" x14ac:dyDescent="0.25">
      <c r="A526" t="s">
        <v>1073</v>
      </c>
      <c r="B526">
        <v>1023</v>
      </c>
    </row>
    <row r="527" spans="1:2" x14ac:dyDescent="0.25">
      <c r="A527" t="s">
        <v>1074</v>
      </c>
      <c r="B527">
        <v>1024</v>
      </c>
    </row>
    <row r="528" spans="1:2" x14ac:dyDescent="0.25">
      <c r="A528" t="s">
        <v>1075</v>
      </c>
      <c r="B528">
        <v>1025</v>
      </c>
    </row>
    <row r="529" spans="1:2" x14ac:dyDescent="0.25">
      <c r="A529" t="s">
        <v>1076</v>
      </c>
      <c r="B529">
        <v>1026</v>
      </c>
    </row>
    <row r="530" spans="1:2" x14ac:dyDescent="0.25">
      <c r="A530" t="s">
        <v>1077</v>
      </c>
      <c r="B530">
        <v>1027</v>
      </c>
    </row>
    <row r="531" spans="1:2" x14ac:dyDescent="0.25">
      <c r="A531" t="s">
        <v>1078</v>
      </c>
      <c r="B531">
        <v>1028</v>
      </c>
    </row>
    <row r="532" spans="1:2" x14ac:dyDescent="0.25">
      <c r="A532" t="s">
        <v>1079</v>
      </c>
      <c r="B532">
        <v>1029</v>
      </c>
    </row>
    <row r="533" spans="1:2" x14ac:dyDescent="0.25">
      <c r="A533" t="s">
        <v>1080</v>
      </c>
      <c r="B533">
        <v>1030</v>
      </c>
    </row>
    <row r="534" spans="1:2" x14ac:dyDescent="0.25">
      <c r="A534" t="s">
        <v>1081</v>
      </c>
      <c r="B534">
        <v>1031</v>
      </c>
    </row>
    <row r="535" spans="1:2" x14ac:dyDescent="0.25">
      <c r="A535" t="s">
        <v>1082</v>
      </c>
      <c r="B535">
        <v>1032</v>
      </c>
    </row>
    <row r="536" spans="1:2" x14ac:dyDescent="0.25">
      <c r="A536" t="s">
        <v>1083</v>
      </c>
      <c r="B536">
        <v>1033</v>
      </c>
    </row>
    <row r="537" spans="1:2" x14ac:dyDescent="0.25">
      <c r="A537" t="s">
        <v>1084</v>
      </c>
      <c r="B537">
        <v>1034</v>
      </c>
    </row>
    <row r="538" spans="1:2" x14ac:dyDescent="0.25">
      <c r="A538" t="s">
        <v>1085</v>
      </c>
      <c r="B538">
        <v>1035</v>
      </c>
    </row>
    <row r="539" spans="1:2" x14ac:dyDescent="0.25">
      <c r="A539" t="s">
        <v>1086</v>
      </c>
      <c r="B539">
        <v>1036</v>
      </c>
    </row>
    <row r="540" spans="1:2" x14ac:dyDescent="0.25">
      <c r="A540" t="s">
        <v>1087</v>
      </c>
      <c r="B540">
        <v>1037</v>
      </c>
    </row>
    <row r="541" spans="1:2" x14ac:dyDescent="0.25">
      <c r="A541" t="s">
        <v>1088</v>
      </c>
      <c r="B541">
        <v>1038</v>
      </c>
    </row>
    <row r="542" spans="1:2" x14ac:dyDescent="0.25">
      <c r="A542" t="s">
        <v>1089</v>
      </c>
      <c r="B542">
        <v>1039</v>
      </c>
    </row>
    <row r="543" spans="1:2" x14ac:dyDescent="0.25">
      <c r="A543" t="s">
        <v>1090</v>
      </c>
      <c r="B543">
        <v>1040</v>
      </c>
    </row>
    <row r="544" spans="1:2" x14ac:dyDescent="0.25">
      <c r="A544" t="s">
        <v>1091</v>
      </c>
      <c r="B544">
        <v>1041</v>
      </c>
    </row>
    <row r="545" spans="1:2" x14ac:dyDescent="0.25">
      <c r="A545" t="s">
        <v>1092</v>
      </c>
      <c r="B545">
        <v>1042</v>
      </c>
    </row>
    <row r="546" spans="1:2" x14ac:dyDescent="0.25">
      <c r="A546" t="s">
        <v>1093</v>
      </c>
      <c r="B546">
        <v>1043</v>
      </c>
    </row>
    <row r="547" spans="1:2" x14ac:dyDescent="0.25">
      <c r="A547" t="s">
        <v>1094</v>
      </c>
      <c r="B547">
        <v>1044</v>
      </c>
    </row>
    <row r="548" spans="1:2" x14ac:dyDescent="0.25">
      <c r="A548" t="s">
        <v>1095</v>
      </c>
      <c r="B548">
        <v>1045</v>
      </c>
    </row>
    <row r="549" spans="1:2" x14ac:dyDescent="0.25">
      <c r="A549" t="s">
        <v>1096</v>
      </c>
      <c r="B549">
        <v>1046</v>
      </c>
    </row>
    <row r="550" spans="1:2" x14ac:dyDescent="0.25">
      <c r="A550" t="s">
        <v>1097</v>
      </c>
      <c r="B550">
        <v>1047</v>
      </c>
    </row>
    <row r="551" spans="1:2" x14ac:dyDescent="0.25">
      <c r="A551" t="s">
        <v>1098</v>
      </c>
      <c r="B551">
        <v>1048</v>
      </c>
    </row>
    <row r="552" spans="1:2" x14ac:dyDescent="0.25">
      <c r="A552" t="s">
        <v>1099</v>
      </c>
      <c r="B552">
        <v>1049</v>
      </c>
    </row>
    <row r="553" spans="1:2" x14ac:dyDescent="0.25">
      <c r="A553" t="s">
        <v>1100</v>
      </c>
      <c r="B553">
        <v>1050</v>
      </c>
    </row>
    <row r="554" spans="1:2" x14ac:dyDescent="0.25">
      <c r="A554" t="s">
        <v>1101</v>
      </c>
      <c r="B554">
        <v>1051</v>
      </c>
    </row>
    <row r="555" spans="1:2" x14ac:dyDescent="0.25">
      <c r="A555" t="s">
        <v>1102</v>
      </c>
      <c r="B555">
        <v>1052</v>
      </c>
    </row>
    <row r="556" spans="1:2" x14ac:dyDescent="0.25">
      <c r="A556" t="s">
        <v>1103</v>
      </c>
      <c r="B556">
        <v>1053</v>
      </c>
    </row>
    <row r="557" spans="1:2" x14ac:dyDescent="0.25">
      <c r="A557" t="s">
        <v>1104</v>
      </c>
      <c r="B557">
        <v>1054</v>
      </c>
    </row>
    <row r="558" spans="1:2" x14ac:dyDescent="0.25">
      <c r="A558" t="s">
        <v>1105</v>
      </c>
      <c r="B558">
        <v>1055</v>
      </c>
    </row>
    <row r="559" spans="1:2" x14ac:dyDescent="0.25">
      <c r="A559" t="s">
        <v>1106</v>
      </c>
      <c r="B559">
        <v>1056</v>
      </c>
    </row>
    <row r="560" spans="1:2" x14ac:dyDescent="0.25">
      <c r="A560" t="s">
        <v>1107</v>
      </c>
      <c r="B560">
        <v>1057</v>
      </c>
    </row>
    <row r="561" spans="1:2" x14ac:dyDescent="0.25">
      <c r="A561" t="s">
        <v>1108</v>
      </c>
      <c r="B561">
        <v>1058</v>
      </c>
    </row>
    <row r="562" spans="1:2" x14ac:dyDescent="0.25">
      <c r="A562" t="s">
        <v>1109</v>
      </c>
      <c r="B562">
        <v>1059</v>
      </c>
    </row>
    <row r="563" spans="1:2" x14ac:dyDescent="0.25">
      <c r="A563" t="s">
        <v>1110</v>
      </c>
      <c r="B563">
        <v>1060</v>
      </c>
    </row>
    <row r="564" spans="1:2" x14ac:dyDescent="0.25">
      <c r="A564" t="s">
        <v>1111</v>
      </c>
      <c r="B564">
        <v>1061</v>
      </c>
    </row>
    <row r="565" spans="1:2" x14ac:dyDescent="0.25">
      <c r="A565" t="s">
        <v>1112</v>
      </c>
      <c r="B565">
        <v>1062</v>
      </c>
    </row>
    <row r="566" spans="1:2" x14ac:dyDescent="0.25">
      <c r="A566" t="s">
        <v>1113</v>
      </c>
      <c r="B566">
        <v>1063</v>
      </c>
    </row>
    <row r="567" spans="1:2" x14ac:dyDescent="0.25">
      <c r="A567" t="s">
        <v>1114</v>
      </c>
      <c r="B567">
        <v>1064</v>
      </c>
    </row>
    <row r="568" spans="1:2" x14ac:dyDescent="0.25">
      <c r="A568" t="s">
        <v>1115</v>
      </c>
      <c r="B568">
        <v>1065</v>
      </c>
    </row>
    <row r="569" spans="1:2" x14ac:dyDescent="0.25">
      <c r="A569" t="s">
        <v>1116</v>
      </c>
      <c r="B569">
        <v>1066</v>
      </c>
    </row>
    <row r="570" spans="1:2" x14ac:dyDescent="0.25">
      <c r="A570" t="s">
        <v>1117</v>
      </c>
      <c r="B570">
        <v>1067</v>
      </c>
    </row>
    <row r="571" spans="1:2" x14ac:dyDescent="0.25">
      <c r="A571" t="s">
        <v>1118</v>
      </c>
      <c r="B571">
        <v>1068</v>
      </c>
    </row>
    <row r="572" spans="1:2" x14ac:dyDescent="0.25">
      <c r="A572" t="s">
        <v>1119</v>
      </c>
      <c r="B572">
        <v>1069</v>
      </c>
    </row>
    <row r="573" spans="1:2" x14ac:dyDescent="0.25">
      <c r="A573" t="s">
        <v>1120</v>
      </c>
      <c r="B573">
        <v>1070</v>
      </c>
    </row>
    <row r="574" spans="1:2" x14ac:dyDescent="0.25">
      <c r="A574" t="s">
        <v>1121</v>
      </c>
      <c r="B574">
        <v>1071</v>
      </c>
    </row>
    <row r="575" spans="1:2" x14ac:dyDescent="0.25">
      <c r="A575" t="s">
        <v>1122</v>
      </c>
      <c r="B575">
        <v>1072</v>
      </c>
    </row>
    <row r="576" spans="1:2" x14ac:dyDescent="0.25">
      <c r="A576" t="s">
        <v>1123</v>
      </c>
      <c r="B576">
        <v>1073</v>
      </c>
    </row>
    <row r="577" spans="1:2" x14ac:dyDescent="0.25">
      <c r="A577" t="s">
        <v>1124</v>
      </c>
      <c r="B577">
        <v>1074</v>
      </c>
    </row>
    <row r="578" spans="1:2" x14ac:dyDescent="0.25">
      <c r="A578" t="s">
        <v>1125</v>
      </c>
      <c r="B578">
        <v>1075</v>
      </c>
    </row>
    <row r="579" spans="1:2" x14ac:dyDescent="0.25">
      <c r="A579" t="s">
        <v>1126</v>
      </c>
      <c r="B579">
        <v>1076</v>
      </c>
    </row>
    <row r="580" spans="1:2" x14ac:dyDescent="0.25">
      <c r="A580" t="s">
        <v>1127</v>
      </c>
      <c r="B580">
        <v>1077</v>
      </c>
    </row>
    <row r="581" spans="1:2" x14ac:dyDescent="0.25">
      <c r="A581" t="s">
        <v>1128</v>
      </c>
      <c r="B581">
        <v>1078</v>
      </c>
    </row>
    <row r="582" spans="1:2" x14ac:dyDescent="0.25">
      <c r="A582" t="s">
        <v>1129</v>
      </c>
      <c r="B582">
        <v>1079</v>
      </c>
    </row>
    <row r="583" spans="1:2" x14ac:dyDescent="0.25">
      <c r="A583" t="s">
        <v>1130</v>
      </c>
      <c r="B583">
        <v>1080</v>
      </c>
    </row>
    <row r="584" spans="1:2" x14ac:dyDescent="0.25">
      <c r="A584" t="s">
        <v>1131</v>
      </c>
      <c r="B584">
        <v>1081</v>
      </c>
    </row>
    <row r="585" spans="1:2" x14ac:dyDescent="0.25">
      <c r="A585" t="s">
        <v>1132</v>
      </c>
      <c r="B585">
        <v>1082</v>
      </c>
    </row>
    <row r="586" spans="1:2" x14ac:dyDescent="0.25">
      <c r="A586" t="s">
        <v>1133</v>
      </c>
      <c r="B586">
        <v>1083</v>
      </c>
    </row>
    <row r="587" spans="1:2" x14ac:dyDescent="0.25">
      <c r="A587" t="s">
        <v>1134</v>
      </c>
      <c r="B587">
        <v>1084</v>
      </c>
    </row>
    <row r="588" spans="1:2" x14ac:dyDescent="0.25">
      <c r="A588" t="s">
        <v>1135</v>
      </c>
      <c r="B588">
        <v>1085</v>
      </c>
    </row>
    <row r="589" spans="1:2" x14ac:dyDescent="0.25">
      <c r="A589" t="s">
        <v>1136</v>
      </c>
      <c r="B589">
        <v>1086</v>
      </c>
    </row>
    <row r="590" spans="1:2" x14ac:dyDescent="0.25">
      <c r="A590" t="s">
        <v>1137</v>
      </c>
      <c r="B590">
        <v>1087</v>
      </c>
    </row>
    <row r="591" spans="1:2" x14ac:dyDescent="0.25">
      <c r="A591" t="s">
        <v>1138</v>
      </c>
      <c r="B591">
        <v>1088</v>
      </c>
    </row>
    <row r="592" spans="1:2" x14ac:dyDescent="0.25">
      <c r="A592" t="s">
        <v>1139</v>
      </c>
      <c r="B592">
        <v>1089</v>
      </c>
    </row>
    <row r="593" spans="1:2" x14ac:dyDescent="0.25">
      <c r="A593" t="s">
        <v>1140</v>
      </c>
      <c r="B593">
        <v>1090</v>
      </c>
    </row>
    <row r="594" spans="1:2" x14ac:dyDescent="0.25">
      <c r="A594" t="s">
        <v>1141</v>
      </c>
      <c r="B594">
        <v>1091</v>
      </c>
    </row>
    <row r="595" spans="1:2" x14ac:dyDescent="0.25">
      <c r="A595" t="s">
        <v>1142</v>
      </c>
      <c r="B595">
        <v>1092</v>
      </c>
    </row>
    <row r="596" spans="1:2" x14ac:dyDescent="0.25">
      <c r="A596" t="s">
        <v>1143</v>
      </c>
      <c r="B596">
        <v>1093</v>
      </c>
    </row>
    <row r="597" spans="1:2" x14ac:dyDescent="0.25">
      <c r="A597" t="s">
        <v>1144</v>
      </c>
      <c r="B597">
        <v>1094</v>
      </c>
    </row>
    <row r="598" spans="1:2" x14ac:dyDescent="0.25">
      <c r="A598" t="s">
        <v>1145</v>
      </c>
      <c r="B598">
        <v>1095</v>
      </c>
    </row>
    <row r="599" spans="1:2" x14ac:dyDescent="0.25">
      <c r="A599" t="s">
        <v>1146</v>
      </c>
      <c r="B599">
        <v>1096</v>
      </c>
    </row>
    <row r="600" spans="1:2" x14ac:dyDescent="0.25">
      <c r="A600" t="s">
        <v>1147</v>
      </c>
      <c r="B600">
        <v>1097</v>
      </c>
    </row>
    <row r="601" spans="1:2" x14ac:dyDescent="0.25">
      <c r="A601" t="s">
        <v>1148</v>
      </c>
      <c r="B601">
        <v>1098</v>
      </c>
    </row>
    <row r="602" spans="1:2" x14ac:dyDescent="0.25">
      <c r="A602" t="s">
        <v>1149</v>
      </c>
      <c r="B602">
        <v>1099</v>
      </c>
    </row>
    <row r="603" spans="1:2" x14ac:dyDescent="0.25">
      <c r="A603" t="s">
        <v>1150</v>
      </c>
      <c r="B603">
        <v>1100</v>
      </c>
    </row>
    <row r="604" spans="1:2" x14ac:dyDescent="0.25">
      <c r="A604" t="s">
        <v>1151</v>
      </c>
      <c r="B604">
        <v>1101</v>
      </c>
    </row>
    <row r="605" spans="1:2" x14ac:dyDescent="0.25">
      <c r="A605" t="s">
        <v>1152</v>
      </c>
      <c r="B605">
        <v>1102</v>
      </c>
    </row>
    <row r="606" spans="1:2" x14ac:dyDescent="0.25">
      <c r="A606" t="s">
        <v>1153</v>
      </c>
      <c r="B606">
        <v>1103</v>
      </c>
    </row>
    <row r="607" spans="1:2" x14ac:dyDescent="0.25">
      <c r="A607" t="s">
        <v>1154</v>
      </c>
      <c r="B607">
        <v>1104</v>
      </c>
    </row>
    <row r="608" spans="1:2" x14ac:dyDescent="0.25">
      <c r="A608" t="s">
        <v>1155</v>
      </c>
      <c r="B608">
        <v>1105</v>
      </c>
    </row>
    <row r="609" spans="1:2" x14ac:dyDescent="0.25">
      <c r="A609" t="s">
        <v>1156</v>
      </c>
      <c r="B609">
        <v>1106</v>
      </c>
    </row>
    <row r="610" spans="1:2" x14ac:dyDescent="0.25">
      <c r="A610" t="s">
        <v>1157</v>
      </c>
      <c r="B610">
        <v>1107</v>
      </c>
    </row>
    <row r="611" spans="1:2" x14ac:dyDescent="0.25">
      <c r="A611" t="s">
        <v>1158</v>
      </c>
      <c r="B611">
        <v>1108</v>
      </c>
    </row>
    <row r="612" spans="1:2" x14ac:dyDescent="0.25">
      <c r="A612" t="s">
        <v>1159</v>
      </c>
      <c r="B612">
        <v>1109</v>
      </c>
    </row>
    <row r="613" spans="1:2" x14ac:dyDescent="0.25">
      <c r="A613" t="s">
        <v>1160</v>
      </c>
      <c r="B613">
        <v>1110</v>
      </c>
    </row>
    <row r="614" spans="1:2" x14ac:dyDescent="0.25">
      <c r="A614" t="s">
        <v>1161</v>
      </c>
      <c r="B614">
        <v>1111</v>
      </c>
    </row>
    <row r="615" spans="1:2" x14ac:dyDescent="0.25">
      <c r="A615" t="s">
        <v>1162</v>
      </c>
      <c r="B615">
        <v>1112</v>
      </c>
    </row>
    <row r="616" spans="1:2" x14ac:dyDescent="0.25">
      <c r="A616" t="s">
        <v>1163</v>
      </c>
      <c r="B616">
        <v>1113</v>
      </c>
    </row>
    <row r="617" spans="1:2" x14ac:dyDescent="0.25">
      <c r="A617" t="s">
        <v>1164</v>
      </c>
      <c r="B617">
        <v>1114</v>
      </c>
    </row>
    <row r="618" spans="1:2" x14ac:dyDescent="0.25">
      <c r="A618" t="s">
        <v>1165</v>
      </c>
      <c r="B618">
        <v>1115</v>
      </c>
    </row>
    <row r="619" spans="1:2" x14ac:dyDescent="0.25">
      <c r="A619" t="s">
        <v>1166</v>
      </c>
      <c r="B619">
        <v>1116</v>
      </c>
    </row>
    <row r="620" spans="1:2" x14ac:dyDescent="0.25">
      <c r="A620" t="s">
        <v>1167</v>
      </c>
      <c r="B620">
        <v>1117</v>
      </c>
    </row>
    <row r="621" spans="1:2" x14ac:dyDescent="0.25">
      <c r="A621" t="s">
        <v>1168</v>
      </c>
      <c r="B621">
        <v>1118</v>
      </c>
    </row>
    <row r="622" spans="1:2" x14ac:dyDescent="0.25">
      <c r="A622" t="s">
        <v>1169</v>
      </c>
      <c r="B622">
        <v>1119</v>
      </c>
    </row>
    <row r="623" spans="1:2" x14ac:dyDescent="0.25">
      <c r="A623" t="s">
        <v>1170</v>
      </c>
      <c r="B623">
        <v>1120</v>
      </c>
    </row>
    <row r="624" spans="1:2" x14ac:dyDescent="0.25">
      <c r="A624" t="s">
        <v>1171</v>
      </c>
      <c r="B624">
        <v>1121</v>
      </c>
    </row>
    <row r="625" spans="1:2" x14ac:dyDescent="0.25">
      <c r="A625" t="s">
        <v>1172</v>
      </c>
      <c r="B625">
        <v>1122</v>
      </c>
    </row>
    <row r="626" spans="1:2" x14ac:dyDescent="0.25">
      <c r="A626" t="s">
        <v>1173</v>
      </c>
      <c r="B626">
        <v>1123</v>
      </c>
    </row>
    <row r="627" spans="1:2" x14ac:dyDescent="0.25">
      <c r="A627" t="s">
        <v>1174</v>
      </c>
      <c r="B627">
        <v>1124</v>
      </c>
    </row>
    <row r="628" spans="1:2" x14ac:dyDescent="0.25">
      <c r="A628" t="s">
        <v>1175</v>
      </c>
      <c r="B628">
        <v>1125</v>
      </c>
    </row>
    <row r="629" spans="1:2" x14ac:dyDescent="0.25">
      <c r="A629" t="s">
        <v>1176</v>
      </c>
      <c r="B629">
        <v>1126</v>
      </c>
    </row>
    <row r="630" spans="1:2" x14ac:dyDescent="0.25">
      <c r="A630" t="s">
        <v>1177</v>
      </c>
      <c r="B630">
        <v>1127</v>
      </c>
    </row>
    <row r="631" spans="1:2" x14ac:dyDescent="0.25">
      <c r="A631" t="s">
        <v>1178</v>
      </c>
      <c r="B631">
        <v>1128</v>
      </c>
    </row>
    <row r="632" spans="1:2" x14ac:dyDescent="0.25">
      <c r="A632" t="s">
        <v>1179</v>
      </c>
      <c r="B632">
        <v>1129</v>
      </c>
    </row>
    <row r="633" spans="1:2" x14ac:dyDescent="0.25">
      <c r="A633" t="s">
        <v>1180</v>
      </c>
      <c r="B633">
        <v>1130</v>
      </c>
    </row>
    <row r="634" spans="1:2" x14ac:dyDescent="0.25">
      <c r="A634" t="s">
        <v>1181</v>
      </c>
      <c r="B634">
        <v>1131</v>
      </c>
    </row>
    <row r="635" spans="1:2" x14ac:dyDescent="0.25">
      <c r="A635" t="s">
        <v>1182</v>
      </c>
      <c r="B635">
        <v>1132</v>
      </c>
    </row>
    <row r="636" spans="1:2" x14ac:dyDescent="0.25">
      <c r="A636" t="s">
        <v>1183</v>
      </c>
      <c r="B636">
        <v>1133</v>
      </c>
    </row>
    <row r="637" spans="1:2" x14ac:dyDescent="0.25">
      <c r="A637" t="s">
        <v>1184</v>
      </c>
      <c r="B637">
        <v>1134</v>
      </c>
    </row>
    <row r="638" spans="1:2" x14ac:dyDescent="0.25">
      <c r="A638" t="s">
        <v>1185</v>
      </c>
      <c r="B638">
        <v>1135</v>
      </c>
    </row>
    <row r="639" spans="1:2" x14ac:dyDescent="0.25">
      <c r="A639" t="s">
        <v>1186</v>
      </c>
      <c r="B639">
        <v>1136</v>
      </c>
    </row>
    <row r="640" spans="1:2" x14ac:dyDescent="0.25">
      <c r="A640" t="s">
        <v>1187</v>
      </c>
      <c r="B640">
        <v>1137</v>
      </c>
    </row>
    <row r="641" spans="1:2" x14ac:dyDescent="0.25">
      <c r="A641" t="s">
        <v>1188</v>
      </c>
      <c r="B641">
        <v>1138</v>
      </c>
    </row>
    <row r="642" spans="1:2" x14ac:dyDescent="0.25">
      <c r="A642" t="s">
        <v>1189</v>
      </c>
      <c r="B642">
        <v>1139</v>
      </c>
    </row>
    <row r="643" spans="1:2" x14ac:dyDescent="0.25">
      <c r="A643" t="s">
        <v>1190</v>
      </c>
      <c r="B643">
        <v>1140</v>
      </c>
    </row>
    <row r="644" spans="1:2" x14ac:dyDescent="0.25">
      <c r="A644" t="s">
        <v>1191</v>
      </c>
      <c r="B644">
        <v>1141</v>
      </c>
    </row>
    <row r="645" spans="1:2" x14ac:dyDescent="0.25">
      <c r="A645" t="s">
        <v>1192</v>
      </c>
      <c r="B645">
        <v>1142</v>
      </c>
    </row>
    <row r="646" spans="1:2" x14ac:dyDescent="0.25">
      <c r="A646" t="s">
        <v>1193</v>
      </c>
      <c r="B646">
        <v>1143</v>
      </c>
    </row>
    <row r="647" spans="1:2" x14ac:dyDescent="0.25">
      <c r="A647" t="s">
        <v>1194</v>
      </c>
      <c r="B647">
        <v>1144</v>
      </c>
    </row>
    <row r="648" spans="1:2" x14ac:dyDescent="0.25">
      <c r="A648" t="s">
        <v>1195</v>
      </c>
      <c r="B648">
        <v>1145</v>
      </c>
    </row>
    <row r="649" spans="1:2" x14ac:dyDescent="0.25">
      <c r="A649" t="s">
        <v>1196</v>
      </c>
      <c r="B649">
        <v>1146</v>
      </c>
    </row>
    <row r="650" spans="1:2" x14ac:dyDescent="0.25">
      <c r="A650" t="s">
        <v>1197</v>
      </c>
      <c r="B650">
        <v>1147</v>
      </c>
    </row>
    <row r="651" spans="1:2" x14ac:dyDescent="0.25">
      <c r="A651" t="s">
        <v>1198</v>
      </c>
      <c r="B651">
        <v>1148</v>
      </c>
    </row>
    <row r="652" spans="1:2" x14ac:dyDescent="0.25">
      <c r="A652" t="s">
        <v>1199</v>
      </c>
      <c r="B652">
        <v>1149</v>
      </c>
    </row>
    <row r="653" spans="1:2" x14ac:dyDescent="0.25">
      <c r="A653" t="s">
        <v>1200</v>
      </c>
      <c r="B653">
        <v>1150</v>
      </c>
    </row>
    <row r="654" spans="1:2" x14ac:dyDescent="0.25">
      <c r="A654" t="s">
        <v>1201</v>
      </c>
      <c r="B654">
        <v>1151</v>
      </c>
    </row>
    <row r="655" spans="1:2" x14ac:dyDescent="0.25">
      <c r="A655" t="s">
        <v>1202</v>
      </c>
      <c r="B655">
        <v>1152</v>
      </c>
    </row>
    <row r="656" spans="1:2" x14ac:dyDescent="0.25">
      <c r="A656" t="s">
        <v>1203</v>
      </c>
      <c r="B656">
        <v>1153</v>
      </c>
    </row>
    <row r="657" spans="1:2" x14ac:dyDescent="0.25">
      <c r="A657" t="s">
        <v>1204</v>
      </c>
      <c r="B657">
        <v>1154</v>
      </c>
    </row>
    <row r="658" spans="1:2" x14ac:dyDescent="0.25">
      <c r="A658" t="s">
        <v>1205</v>
      </c>
      <c r="B658">
        <v>1155</v>
      </c>
    </row>
    <row r="659" spans="1:2" x14ac:dyDescent="0.25">
      <c r="A659" t="s">
        <v>1206</v>
      </c>
      <c r="B659">
        <v>1156</v>
      </c>
    </row>
    <row r="660" spans="1:2" x14ac:dyDescent="0.25">
      <c r="A660" t="s">
        <v>1207</v>
      </c>
      <c r="B660">
        <v>1157</v>
      </c>
    </row>
    <row r="661" spans="1:2" x14ac:dyDescent="0.25">
      <c r="A661" t="s">
        <v>1208</v>
      </c>
      <c r="B661">
        <v>1158</v>
      </c>
    </row>
    <row r="662" spans="1:2" x14ac:dyDescent="0.25">
      <c r="A662" t="s">
        <v>1209</v>
      </c>
      <c r="B662">
        <v>1159</v>
      </c>
    </row>
    <row r="663" spans="1:2" x14ac:dyDescent="0.25">
      <c r="A663" t="s">
        <v>1210</v>
      </c>
      <c r="B663">
        <v>1160</v>
      </c>
    </row>
    <row r="664" spans="1:2" x14ac:dyDescent="0.25">
      <c r="A664" t="s">
        <v>1211</v>
      </c>
      <c r="B664">
        <v>1161</v>
      </c>
    </row>
    <row r="665" spans="1:2" x14ac:dyDescent="0.25">
      <c r="A665" t="s">
        <v>1212</v>
      </c>
      <c r="B665">
        <v>1162</v>
      </c>
    </row>
    <row r="666" spans="1:2" x14ac:dyDescent="0.25">
      <c r="A666" t="s">
        <v>1213</v>
      </c>
      <c r="B666">
        <v>1163</v>
      </c>
    </row>
    <row r="667" spans="1:2" x14ac:dyDescent="0.25">
      <c r="A667" t="s">
        <v>1214</v>
      </c>
      <c r="B667">
        <v>1164</v>
      </c>
    </row>
    <row r="668" spans="1:2" x14ac:dyDescent="0.25">
      <c r="A668" t="s">
        <v>1215</v>
      </c>
      <c r="B668">
        <v>1165</v>
      </c>
    </row>
    <row r="669" spans="1:2" x14ac:dyDescent="0.25">
      <c r="A669" t="s">
        <v>1216</v>
      </c>
      <c r="B669">
        <v>1166</v>
      </c>
    </row>
    <row r="670" spans="1:2" x14ac:dyDescent="0.25">
      <c r="A670" t="s">
        <v>1217</v>
      </c>
      <c r="B670">
        <v>1167</v>
      </c>
    </row>
    <row r="671" spans="1:2" x14ac:dyDescent="0.25">
      <c r="A671" t="s">
        <v>1218</v>
      </c>
      <c r="B671">
        <v>1168</v>
      </c>
    </row>
    <row r="672" spans="1:2" x14ac:dyDescent="0.25">
      <c r="A672" t="s">
        <v>1219</v>
      </c>
      <c r="B672">
        <v>1169</v>
      </c>
    </row>
    <row r="673" spans="1:2" x14ac:dyDescent="0.25">
      <c r="A673" t="s">
        <v>1220</v>
      </c>
      <c r="B673">
        <v>1170</v>
      </c>
    </row>
    <row r="674" spans="1:2" x14ac:dyDescent="0.25">
      <c r="A674" t="s">
        <v>1221</v>
      </c>
      <c r="B674">
        <v>1171</v>
      </c>
    </row>
    <row r="675" spans="1:2" x14ac:dyDescent="0.25">
      <c r="A675" t="s">
        <v>1222</v>
      </c>
      <c r="B675">
        <v>1172</v>
      </c>
    </row>
    <row r="676" spans="1:2" x14ac:dyDescent="0.25">
      <c r="A676" t="s">
        <v>1223</v>
      </c>
      <c r="B676">
        <v>1173</v>
      </c>
    </row>
    <row r="677" spans="1:2" x14ac:dyDescent="0.25">
      <c r="A677" t="s">
        <v>1224</v>
      </c>
      <c r="B677">
        <v>1174</v>
      </c>
    </row>
    <row r="678" spans="1:2" x14ac:dyDescent="0.25">
      <c r="A678" t="s">
        <v>1225</v>
      </c>
      <c r="B678">
        <v>1175</v>
      </c>
    </row>
    <row r="679" spans="1:2" x14ac:dyDescent="0.25">
      <c r="A679" t="s">
        <v>1226</v>
      </c>
      <c r="B679">
        <v>1176</v>
      </c>
    </row>
    <row r="680" spans="1:2" x14ac:dyDescent="0.25">
      <c r="A680" t="s">
        <v>1227</v>
      </c>
      <c r="B680">
        <v>1177</v>
      </c>
    </row>
    <row r="681" spans="1:2" x14ac:dyDescent="0.25">
      <c r="A681" t="s">
        <v>1228</v>
      </c>
      <c r="B681">
        <v>1178</v>
      </c>
    </row>
    <row r="682" spans="1:2" x14ac:dyDescent="0.25">
      <c r="A682" t="s">
        <v>1229</v>
      </c>
      <c r="B682">
        <v>1179</v>
      </c>
    </row>
    <row r="683" spans="1:2" x14ac:dyDescent="0.25">
      <c r="A683" t="s">
        <v>1230</v>
      </c>
      <c r="B683">
        <v>1180</v>
      </c>
    </row>
    <row r="684" spans="1:2" x14ac:dyDescent="0.25">
      <c r="A684" t="s">
        <v>1231</v>
      </c>
      <c r="B684">
        <v>1181</v>
      </c>
    </row>
    <row r="685" spans="1:2" x14ac:dyDescent="0.25">
      <c r="A685" t="s">
        <v>1232</v>
      </c>
      <c r="B685">
        <v>1182</v>
      </c>
    </row>
    <row r="686" spans="1:2" x14ac:dyDescent="0.25">
      <c r="A686" t="s">
        <v>1233</v>
      </c>
      <c r="B686">
        <v>1183</v>
      </c>
    </row>
    <row r="687" spans="1:2" x14ac:dyDescent="0.25">
      <c r="A687" t="s">
        <v>1234</v>
      </c>
      <c r="B687">
        <v>1184</v>
      </c>
    </row>
    <row r="688" spans="1:2" x14ac:dyDescent="0.25">
      <c r="A688" t="s">
        <v>1235</v>
      </c>
      <c r="B688">
        <v>1185</v>
      </c>
    </row>
    <row r="689" spans="1:2" x14ac:dyDescent="0.25">
      <c r="A689" t="s">
        <v>1236</v>
      </c>
      <c r="B689">
        <v>1186</v>
      </c>
    </row>
    <row r="690" spans="1:2" x14ac:dyDescent="0.25">
      <c r="A690" t="s">
        <v>1237</v>
      </c>
      <c r="B690">
        <v>1187</v>
      </c>
    </row>
    <row r="691" spans="1:2" x14ac:dyDescent="0.25">
      <c r="A691" t="s">
        <v>1238</v>
      </c>
      <c r="B691">
        <v>1188</v>
      </c>
    </row>
    <row r="692" spans="1:2" x14ac:dyDescent="0.25">
      <c r="A692" t="s">
        <v>1239</v>
      </c>
      <c r="B692">
        <v>1189</v>
      </c>
    </row>
    <row r="693" spans="1:2" x14ac:dyDescent="0.25">
      <c r="A693" t="s">
        <v>1240</v>
      </c>
      <c r="B693">
        <v>1190</v>
      </c>
    </row>
    <row r="694" spans="1:2" x14ac:dyDescent="0.25">
      <c r="A694" t="s">
        <v>1241</v>
      </c>
      <c r="B694">
        <v>1191</v>
      </c>
    </row>
    <row r="695" spans="1:2" x14ac:dyDescent="0.25">
      <c r="A695" t="s">
        <v>1242</v>
      </c>
      <c r="B695">
        <v>1192</v>
      </c>
    </row>
    <row r="696" spans="1:2" x14ac:dyDescent="0.25">
      <c r="A696" t="s">
        <v>1243</v>
      </c>
      <c r="B696">
        <v>1193</v>
      </c>
    </row>
    <row r="697" spans="1:2" x14ac:dyDescent="0.25">
      <c r="A697" t="s">
        <v>1244</v>
      </c>
      <c r="B697">
        <v>1194</v>
      </c>
    </row>
    <row r="698" spans="1:2" x14ac:dyDescent="0.25">
      <c r="A698" t="s">
        <v>1245</v>
      </c>
      <c r="B698">
        <v>1195</v>
      </c>
    </row>
    <row r="699" spans="1:2" x14ac:dyDescent="0.25">
      <c r="A699" t="s">
        <v>1246</v>
      </c>
      <c r="B699">
        <v>1196</v>
      </c>
    </row>
    <row r="700" spans="1:2" x14ac:dyDescent="0.25">
      <c r="A700" t="s">
        <v>1247</v>
      </c>
      <c r="B700">
        <v>1197</v>
      </c>
    </row>
    <row r="701" spans="1:2" x14ac:dyDescent="0.25">
      <c r="A701" t="s">
        <v>1248</v>
      </c>
      <c r="B701">
        <v>1198</v>
      </c>
    </row>
    <row r="702" spans="1:2" x14ac:dyDescent="0.25">
      <c r="A702" t="s">
        <v>1249</v>
      </c>
      <c r="B702">
        <v>1199</v>
      </c>
    </row>
    <row r="703" spans="1:2" x14ac:dyDescent="0.25">
      <c r="A703" t="s">
        <v>1250</v>
      </c>
      <c r="B703">
        <v>1200</v>
      </c>
    </row>
    <row r="704" spans="1:2" x14ac:dyDescent="0.25">
      <c r="A704" t="s">
        <v>1251</v>
      </c>
      <c r="B704">
        <v>1201</v>
      </c>
    </row>
    <row r="705" spans="1:2" x14ac:dyDescent="0.25">
      <c r="A705" t="s">
        <v>1252</v>
      </c>
      <c r="B705">
        <v>1202</v>
      </c>
    </row>
    <row r="706" spans="1:2" x14ac:dyDescent="0.25">
      <c r="A706" t="s">
        <v>1253</v>
      </c>
      <c r="B706">
        <v>1203</v>
      </c>
    </row>
    <row r="707" spans="1:2" x14ac:dyDescent="0.25">
      <c r="A707" t="s">
        <v>1254</v>
      </c>
      <c r="B707">
        <v>1204</v>
      </c>
    </row>
    <row r="708" spans="1:2" x14ac:dyDescent="0.25">
      <c r="A708" t="s">
        <v>1255</v>
      </c>
      <c r="B708">
        <v>1205</v>
      </c>
    </row>
    <row r="709" spans="1:2" x14ac:dyDescent="0.25">
      <c r="A709" t="s">
        <v>1256</v>
      </c>
      <c r="B709">
        <v>1206</v>
      </c>
    </row>
    <row r="710" spans="1:2" x14ac:dyDescent="0.25">
      <c r="A710" t="s">
        <v>1257</v>
      </c>
      <c r="B710">
        <v>1207</v>
      </c>
    </row>
    <row r="711" spans="1:2" x14ac:dyDescent="0.25">
      <c r="A711" t="s">
        <v>1258</v>
      </c>
      <c r="B711">
        <v>1208</v>
      </c>
    </row>
    <row r="712" spans="1:2" x14ac:dyDescent="0.25">
      <c r="A712" t="s">
        <v>1259</v>
      </c>
      <c r="B712">
        <v>1209</v>
      </c>
    </row>
    <row r="713" spans="1:2" x14ac:dyDescent="0.25">
      <c r="A713" t="s">
        <v>1260</v>
      </c>
      <c r="B713">
        <v>1210</v>
      </c>
    </row>
    <row r="714" spans="1:2" x14ac:dyDescent="0.25">
      <c r="A714" t="s">
        <v>1261</v>
      </c>
      <c r="B714">
        <v>1211</v>
      </c>
    </row>
    <row r="715" spans="1:2" x14ac:dyDescent="0.25">
      <c r="A715" t="s">
        <v>1262</v>
      </c>
      <c r="B715">
        <v>1212</v>
      </c>
    </row>
    <row r="716" spans="1:2" x14ac:dyDescent="0.25">
      <c r="A716" t="s">
        <v>1263</v>
      </c>
      <c r="B716">
        <v>1213</v>
      </c>
    </row>
    <row r="717" spans="1:2" x14ac:dyDescent="0.25">
      <c r="A717" t="s">
        <v>1264</v>
      </c>
      <c r="B717">
        <v>1214</v>
      </c>
    </row>
    <row r="718" spans="1:2" x14ac:dyDescent="0.25">
      <c r="A718" t="s">
        <v>1265</v>
      </c>
      <c r="B718">
        <v>1215</v>
      </c>
    </row>
    <row r="719" spans="1:2" x14ac:dyDescent="0.25">
      <c r="A719" t="s">
        <v>1266</v>
      </c>
      <c r="B719">
        <v>1216</v>
      </c>
    </row>
    <row r="720" spans="1:2" x14ac:dyDescent="0.25">
      <c r="A720" t="s">
        <v>1267</v>
      </c>
      <c r="B720">
        <v>1217</v>
      </c>
    </row>
    <row r="721" spans="1:2" x14ac:dyDescent="0.25">
      <c r="A721" t="s">
        <v>1268</v>
      </c>
      <c r="B721">
        <v>1218</v>
      </c>
    </row>
    <row r="722" spans="1:2" x14ac:dyDescent="0.25">
      <c r="A722" t="s">
        <v>1269</v>
      </c>
      <c r="B722">
        <v>1219</v>
      </c>
    </row>
    <row r="723" spans="1:2" x14ac:dyDescent="0.25">
      <c r="A723" t="s">
        <v>1270</v>
      </c>
      <c r="B723">
        <v>1220</v>
      </c>
    </row>
    <row r="724" spans="1:2" x14ac:dyDescent="0.25">
      <c r="A724" t="s">
        <v>1271</v>
      </c>
      <c r="B724">
        <v>1221</v>
      </c>
    </row>
    <row r="725" spans="1:2" x14ac:dyDescent="0.25">
      <c r="A725" t="s">
        <v>1272</v>
      </c>
      <c r="B725">
        <v>1222</v>
      </c>
    </row>
    <row r="726" spans="1:2" x14ac:dyDescent="0.25">
      <c r="A726" t="s">
        <v>1273</v>
      </c>
      <c r="B726">
        <v>1223</v>
      </c>
    </row>
    <row r="727" spans="1:2" x14ac:dyDescent="0.25">
      <c r="A727" t="s">
        <v>1274</v>
      </c>
      <c r="B727">
        <v>1224</v>
      </c>
    </row>
    <row r="728" spans="1:2" x14ac:dyDescent="0.25">
      <c r="A728" t="s">
        <v>1275</v>
      </c>
      <c r="B728">
        <v>1225</v>
      </c>
    </row>
    <row r="729" spans="1:2" x14ac:dyDescent="0.25">
      <c r="A729" t="s">
        <v>1276</v>
      </c>
      <c r="B729">
        <v>1226</v>
      </c>
    </row>
    <row r="730" spans="1:2" x14ac:dyDescent="0.25">
      <c r="A730" t="s">
        <v>1277</v>
      </c>
      <c r="B730">
        <v>1227</v>
      </c>
    </row>
    <row r="731" spans="1:2" x14ac:dyDescent="0.25">
      <c r="A731" t="s">
        <v>1278</v>
      </c>
      <c r="B731">
        <v>1228</v>
      </c>
    </row>
    <row r="732" spans="1:2" x14ac:dyDescent="0.25">
      <c r="A732" t="s">
        <v>1279</v>
      </c>
      <c r="B732">
        <v>1229</v>
      </c>
    </row>
    <row r="733" spans="1:2" x14ac:dyDescent="0.25">
      <c r="A733" t="s">
        <v>1280</v>
      </c>
      <c r="B733">
        <v>1230</v>
      </c>
    </row>
    <row r="734" spans="1:2" x14ac:dyDescent="0.25">
      <c r="A734" t="s">
        <v>1281</v>
      </c>
      <c r="B734">
        <v>1231</v>
      </c>
    </row>
    <row r="735" spans="1:2" x14ac:dyDescent="0.25">
      <c r="A735" t="s">
        <v>1282</v>
      </c>
      <c r="B735">
        <v>1232</v>
      </c>
    </row>
    <row r="736" spans="1:2" x14ac:dyDescent="0.25">
      <c r="A736" t="s">
        <v>1283</v>
      </c>
      <c r="B736">
        <v>1233</v>
      </c>
    </row>
    <row r="737" spans="1:2" x14ac:dyDescent="0.25">
      <c r="A737" t="s">
        <v>1284</v>
      </c>
      <c r="B737">
        <v>1234</v>
      </c>
    </row>
    <row r="738" spans="1:2" x14ac:dyDescent="0.25">
      <c r="A738" t="s">
        <v>1285</v>
      </c>
      <c r="B738">
        <v>1235</v>
      </c>
    </row>
    <row r="739" spans="1:2" x14ac:dyDescent="0.25">
      <c r="A739" t="s">
        <v>1286</v>
      </c>
      <c r="B739">
        <v>1236</v>
      </c>
    </row>
    <row r="740" spans="1:2" x14ac:dyDescent="0.25">
      <c r="A740" t="s">
        <v>1287</v>
      </c>
      <c r="B740">
        <v>1237</v>
      </c>
    </row>
    <row r="741" spans="1:2" x14ac:dyDescent="0.25">
      <c r="A741" t="s">
        <v>1288</v>
      </c>
      <c r="B741">
        <v>1238</v>
      </c>
    </row>
    <row r="742" spans="1:2" x14ac:dyDescent="0.25">
      <c r="A742" t="s">
        <v>1289</v>
      </c>
      <c r="B742">
        <v>1239</v>
      </c>
    </row>
    <row r="743" spans="1:2" x14ac:dyDescent="0.25">
      <c r="A743" t="s">
        <v>1290</v>
      </c>
      <c r="B743">
        <v>1240</v>
      </c>
    </row>
    <row r="744" spans="1:2" x14ac:dyDescent="0.25">
      <c r="A744" t="s">
        <v>1291</v>
      </c>
      <c r="B744">
        <v>1241</v>
      </c>
    </row>
    <row r="745" spans="1:2" x14ac:dyDescent="0.25">
      <c r="A745" t="s">
        <v>1292</v>
      </c>
      <c r="B745">
        <v>1242</v>
      </c>
    </row>
    <row r="746" spans="1:2" x14ac:dyDescent="0.25">
      <c r="A746" t="s">
        <v>1293</v>
      </c>
      <c r="B746">
        <v>1243</v>
      </c>
    </row>
    <row r="747" spans="1:2" x14ac:dyDescent="0.25">
      <c r="A747" t="s">
        <v>1294</v>
      </c>
      <c r="B747">
        <v>1244</v>
      </c>
    </row>
    <row r="748" spans="1:2" x14ac:dyDescent="0.25">
      <c r="A748" t="s">
        <v>1295</v>
      </c>
      <c r="B748">
        <v>1245</v>
      </c>
    </row>
    <row r="749" spans="1:2" x14ac:dyDescent="0.25">
      <c r="A749" t="s">
        <v>1296</v>
      </c>
      <c r="B749">
        <v>1246</v>
      </c>
    </row>
    <row r="750" spans="1:2" x14ac:dyDescent="0.25">
      <c r="A750" t="s">
        <v>1297</v>
      </c>
      <c r="B750">
        <v>1247</v>
      </c>
    </row>
    <row r="751" spans="1:2" x14ac:dyDescent="0.25">
      <c r="A751" t="s">
        <v>1298</v>
      </c>
      <c r="B751">
        <v>1248</v>
      </c>
    </row>
    <row r="752" spans="1:2" x14ac:dyDescent="0.25">
      <c r="A752" t="s">
        <v>1299</v>
      </c>
      <c r="B752">
        <v>1249</v>
      </c>
    </row>
    <row r="753" spans="1:2" x14ac:dyDescent="0.25">
      <c r="A753" t="s">
        <v>1300</v>
      </c>
      <c r="B753">
        <v>1250</v>
      </c>
    </row>
    <row r="754" spans="1:2" x14ac:dyDescent="0.25">
      <c r="A754" t="s">
        <v>1301</v>
      </c>
      <c r="B754">
        <v>1251</v>
      </c>
    </row>
    <row r="755" spans="1:2" x14ac:dyDescent="0.25">
      <c r="A755" t="s">
        <v>1302</v>
      </c>
      <c r="B755">
        <v>1252</v>
      </c>
    </row>
    <row r="756" spans="1:2" x14ac:dyDescent="0.25">
      <c r="A756" t="s">
        <v>1303</v>
      </c>
      <c r="B756">
        <v>1253</v>
      </c>
    </row>
    <row r="757" spans="1:2" x14ac:dyDescent="0.25">
      <c r="A757" t="s">
        <v>1304</v>
      </c>
      <c r="B757">
        <v>1254</v>
      </c>
    </row>
    <row r="758" spans="1:2" x14ac:dyDescent="0.25">
      <c r="A758" t="s">
        <v>1305</v>
      </c>
      <c r="B758">
        <v>1255</v>
      </c>
    </row>
    <row r="759" spans="1:2" x14ac:dyDescent="0.25">
      <c r="A759" t="s">
        <v>1306</v>
      </c>
      <c r="B759">
        <v>1256</v>
      </c>
    </row>
    <row r="760" spans="1:2" x14ac:dyDescent="0.25">
      <c r="A760" t="s">
        <v>1307</v>
      </c>
      <c r="B760">
        <v>1257</v>
      </c>
    </row>
    <row r="761" spans="1:2" x14ac:dyDescent="0.25">
      <c r="A761" t="s">
        <v>1308</v>
      </c>
      <c r="B761">
        <v>1258</v>
      </c>
    </row>
    <row r="762" spans="1:2" x14ac:dyDescent="0.25">
      <c r="A762" t="s">
        <v>1309</v>
      </c>
      <c r="B762">
        <v>1259</v>
      </c>
    </row>
    <row r="763" spans="1:2" x14ac:dyDescent="0.25">
      <c r="A763" t="s">
        <v>1310</v>
      </c>
      <c r="B763">
        <v>1260</v>
      </c>
    </row>
    <row r="764" spans="1:2" x14ac:dyDescent="0.25">
      <c r="A764" t="s">
        <v>1311</v>
      </c>
      <c r="B764">
        <v>1261</v>
      </c>
    </row>
    <row r="765" spans="1:2" x14ac:dyDescent="0.25">
      <c r="A765" t="s">
        <v>1312</v>
      </c>
      <c r="B765">
        <v>1262</v>
      </c>
    </row>
    <row r="766" spans="1:2" x14ac:dyDescent="0.25">
      <c r="A766" t="s">
        <v>1313</v>
      </c>
      <c r="B766">
        <v>1263</v>
      </c>
    </row>
    <row r="767" spans="1:2" x14ac:dyDescent="0.25">
      <c r="A767" t="s">
        <v>1314</v>
      </c>
      <c r="B767">
        <v>1264</v>
      </c>
    </row>
    <row r="768" spans="1:2" x14ac:dyDescent="0.25">
      <c r="A768" t="s">
        <v>1315</v>
      </c>
      <c r="B768">
        <v>1265</v>
      </c>
    </row>
    <row r="769" spans="1:2" x14ac:dyDescent="0.25">
      <c r="A769" t="s">
        <v>1316</v>
      </c>
      <c r="B769">
        <v>1266</v>
      </c>
    </row>
    <row r="770" spans="1:2" x14ac:dyDescent="0.25">
      <c r="A770" t="s">
        <v>1317</v>
      </c>
      <c r="B770">
        <v>1267</v>
      </c>
    </row>
    <row r="771" spans="1:2" x14ac:dyDescent="0.25">
      <c r="A771" t="s">
        <v>1318</v>
      </c>
      <c r="B771">
        <v>1268</v>
      </c>
    </row>
    <row r="772" spans="1:2" x14ac:dyDescent="0.25">
      <c r="A772" t="s">
        <v>1319</v>
      </c>
      <c r="B772">
        <v>1269</v>
      </c>
    </row>
    <row r="773" spans="1:2" x14ac:dyDescent="0.25">
      <c r="A773" t="s">
        <v>1320</v>
      </c>
      <c r="B773">
        <v>1270</v>
      </c>
    </row>
    <row r="774" spans="1:2" x14ac:dyDescent="0.25">
      <c r="A774" t="s">
        <v>1321</v>
      </c>
      <c r="B774">
        <v>1271</v>
      </c>
    </row>
    <row r="775" spans="1:2" x14ac:dyDescent="0.25">
      <c r="A775" t="s">
        <v>1322</v>
      </c>
      <c r="B775">
        <v>1272</v>
      </c>
    </row>
    <row r="776" spans="1:2" x14ac:dyDescent="0.25">
      <c r="A776" t="s">
        <v>1323</v>
      </c>
      <c r="B776">
        <v>1273</v>
      </c>
    </row>
    <row r="777" spans="1:2" x14ac:dyDescent="0.25">
      <c r="A777" t="s">
        <v>1324</v>
      </c>
      <c r="B777">
        <v>1274</v>
      </c>
    </row>
    <row r="778" spans="1:2" x14ac:dyDescent="0.25">
      <c r="A778" t="s">
        <v>1325</v>
      </c>
      <c r="B778">
        <v>1275</v>
      </c>
    </row>
    <row r="779" spans="1:2" x14ac:dyDescent="0.25">
      <c r="A779" t="s">
        <v>1326</v>
      </c>
      <c r="B779">
        <v>1276</v>
      </c>
    </row>
    <row r="780" spans="1:2" x14ac:dyDescent="0.25">
      <c r="A780" t="s">
        <v>1327</v>
      </c>
      <c r="B780">
        <v>1277</v>
      </c>
    </row>
    <row r="781" spans="1:2" x14ac:dyDescent="0.25">
      <c r="A781" t="s">
        <v>1328</v>
      </c>
      <c r="B781">
        <v>1278</v>
      </c>
    </row>
    <row r="782" spans="1:2" x14ac:dyDescent="0.25">
      <c r="A782" t="s">
        <v>1329</v>
      </c>
      <c r="B782">
        <v>1279</v>
      </c>
    </row>
    <row r="783" spans="1:2" x14ac:dyDescent="0.25">
      <c r="A783" t="s">
        <v>1330</v>
      </c>
      <c r="B783">
        <v>1280</v>
      </c>
    </row>
    <row r="784" spans="1:2" x14ac:dyDescent="0.25">
      <c r="A784" t="s">
        <v>1331</v>
      </c>
      <c r="B784">
        <v>1281</v>
      </c>
    </row>
    <row r="785" spans="1:2" x14ac:dyDescent="0.25">
      <c r="A785" t="s">
        <v>1332</v>
      </c>
      <c r="B785">
        <v>1282</v>
      </c>
    </row>
    <row r="786" spans="1:2" x14ac:dyDescent="0.25">
      <c r="A786" t="s">
        <v>1333</v>
      </c>
      <c r="B786">
        <v>1283</v>
      </c>
    </row>
    <row r="787" spans="1:2" x14ac:dyDescent="0.25">
      <c r="A787" t="s">
        <v>1334</v>
      </c>
      <c r="B787">
        <v>1284</v>
      </c>
    </row>
    <row r="788" spans="1:2" x14ac:dyDescent="0.25">
      <c r="A788" t="s">
        <v>1335</v>
      </c>
      <c r="B788">
        <v>1285</v>
      </c>
    </row>
    <row r="789" spans="1:2" x14ac:dyDescent="0.25">
      <c r="A789" t="s">
        <v>1336</v>
      </c>
      <c r="B789">
        <v>1286</v>
      </c>
    </row>
    <row r="790" spans="1:2" x14ac:dyDescent="0.25">
      <c r="A790" t="s">
        <v>1337</v>
      </c>
      <c r="B790">
        <v>1287</v>
      </c>
    </row>
    <row r="791" spans="1:2" x14ac:dyDescent="0.25">
      <c r="A791" t="s">
        <v>1338</v>
      </c>
      <c r="B791">
        <v>1288</v>
      </c>
    </row>
    <row r="792" spans="1:2" x14ac:dyDescent="0.25">
      <c r="A792" t="s">
        <v>1339</v>
      </c>
      <c r="B792">
        <v>1289</v>
      </c>
    </row>
    <row r="793" spans="1:2" x14ac:dyDescent="0.25">
      <c r="A793" t="s">
        <v>1340</v>
      </c>
      <c r="B793">
        <v>1290</v>
      </c>
    </row>
    <row r="794" spans="1:2" x14ac:dyDescent="0.25">
      <c r="A794" t="s">
        <v>1341</v>
      </c>
      <c r="B794">
        <v>1291</v>
      </c>
    </row>
    <row r="795" spans="1:2" x14ac:dyDescent="0.25">
      <c r="A795" t="s">
        <v>1342</v>
      </c>
      <c r="B795">
        <v>1292</v>
      </c>
    </row>
    <row r="796" spans="1:2" x14ac:dyDescent="0.25">
      <c r="A796" t="s">
        <v>1343</v>
      </c>
      <c r="B796">
        <v>1293</v>
      </c>
    </row>
    <row r="797" spans="1:2" x14ac:dyDescent="0.25">
      <c r="A797" t="s">
        <v>1344</v>
      </c>
      <c r="B797">
        <v>1294</v>
      </c>
    </row>
    <row r="798" spans="1:2" x14ac:dyDescent="0.25">
      <c r="A798" t="s">
        <v>1345</v>
      </c>
      <c r="B798">
        <v>1295</v>
      </c>
    </row>
    <row r="799" spans="1:2" x14ac:dyDescent="0.25">
      <c r="A799" t="s">
        <v>1346</v>
      </c>
      <c r="B799">
        <v>1296</v>
      </c>
    </row>
    <row r="800" spans="1:2" x14ac:dyDescent="0.25">
      <c r="A800" t="s">
        <v>1347</v>
      </c>
      <c r="B800">
        <v>1297</v>
      </c>
    </row>
    <row r="801" spans="1:2" x14ac:dyDescent="0.25">
      <c r="A801" t="s">
        <v>1348</v>
      </c>
      <c r="B801">
        <v>1298</v>
      </c>
    </row>
    <row r="802" spans="1:2" x14ac:dyDescent="0.25">
      <c r="A802" t="s">
        <v>1349</v>
      </c>
      <c r="B802">
        <v>1299</v>
      </c>
    </row>
    <row r="803" spans="1:2" x14ac:dyDescent="0.25">
      <c r="A803" t="s">
        <v>1350</v>
      </c>
      <c r="B803">
        <v>1300</v>
      </c>
    </row>
    <row r="804" spans="1:2" x14ac:dyDescent="0.25">
      <c r="A804" t="s">
        <v>1351</v>
      </c>
      <c r="B804">
        <v>1301</v>
      </c>
    </row>
    <row r="805" spans="1:2" x14ac:dyDescent="0.25">
      <c r="A805" t="s">
        <v>1352</v>
      </c>
      <c r="B805">
        <v>1302</v>
      </c>
    </row>
    <row r="806" spans="1:2" x14ac:dyDescent="0.25">
      <c r="A806" t="s">
        <v>1353</v>
      </c>
      <c r="B806">
        <v>1303</v>
      </c>
    </row>
    <row r="807" spans="1:2" x14ac:dyDescent="0.25">
      <c r="A807" t="s">
        <v>1354</v>
      </c>
      <c r="B807">
        <v>1304</v>
      </c>
    </row>
    <row r="808" spans="1:2" x14ac:dyDescent="0.25">
      <c r="A808" t="s">
        <v>1355</v>
      </c>
      <c r="B808">
        <v>1305</v>
      </c>
    </row>
    <row r="809" spans="1:2" x14ac:dyDescent="0.25">
      <c r="A809" t="s">
        <v>1356</v>
      </c>
      <c r="B809">
        <v>1306</v>
      </c>
    </row>
    <row r="810" spans="1:2" x14ac:dyDescent="0.25">
      <c r="A810" t="s">
        <v>1357</v>
      </c>
      <c r="B810">
        <v>1307</v>
      </c>
    </row>
    <row r="811" spans="1:2" x14ac:dyDescent="0.25">
      <c r="A811" t="s">
        <v>1358</v>
      </c>
      <c r="B811">
        <v>1308</v>
      </c>
    </row>
    <row r="812" spans="1:2" x14ac:dyDescent="0.25">
      <c r="A812" t="s">
        <v>1359</v>
      </c>
      <c r="B812">
        <v>1309</v>
      </c>
    </row>
    <row r="813" spans="1:2" x14ac:dyDescent="0.25">
      <c r="A813" t="s">
        <v>1360</v>
      </c>
      <c r="B813">
        <v>1310</v>
      </c>
    </row>
    <row r="814" spans="1:2" x14ac:dyDescent="0.25">
      <c r="A814" t="s">
        <v>1361</v>
      </c>
      <c r="B814">
        <v>1311</v>
      </c>
    </row>
    <row r="815" spans="1:2" x14ac:dyDescent="0.25">
      <c r="A815" t="s">
        <v>1362</v>
      </c>
      <c r="B815">
        <v>1312</v>
      </c>
    </row>
    <row r="816" spans="1:2" x14ac:dyDescent="0.25">
      <c r="A816" t="s">
        <v>1363</v>
      </c>
      <c r="B816">
        <v>1313</v>
      </c>
    </row>
    <row r="817" spans="1:2" x14ac:dyDescent="0.25">
      <c r="A817" t="s">
        <v>1364</v>
      </c>
      <c r="B817">
        <v>1314</v>
      </c>
    </row>
    <row r="818" spans="1:2" x14ac:dyDescent="0.25">
      <c r="A818" t="s">
        <v>1365</v>
      </c>
      <c r="B818">
        <v>1315</v>
      </c>
    </row>
    <row r="819" spans="1:2" x14ac:dyDescent="0.25">
      <c r="A819" t="s">
        <v>1366</v>
      </c>
      <c r="B819">
        <v>1316</v>
      </c>
    </row>
    <row r="820" spans="1:2" x14ac:dyDescent="0.25">
      <c r="A820" t="s">
        <v>1367</v>
      </c>
      <c r="B820">
        <v>1317</v>
      </c>
    </row>
    <row r="821" spans="1:2" x14ac:dyDescent="0.25">
      <c r="A821" t="s">
        <v>1368</v>
      </c>
      <c r="B821">
        <v>1318</v>
      </c>
    </row>
    <row r="822" spans="1:2" x14ac:dyDescent="0.25">
      <c r="A822" t="s">
        <v>1369</v>
      </c>
      <c r="B822">
        <v>1319</v>
      </c>
    </row>
    <row r="823" spans="1:2" x14ac:dyDescent="0.25">
      <c r="A823" t="s">
        <v>1370</v>
      </c>
      <c r="B823">
        <v>1320</v>
      </c>
    </row>
    <row r="824" spans="1:2" x14ac:dyDescent="0.25">
      <c r="A824" t="s">
        <v>1371</v>
      </c>
      <c r="B824">
        <v>1321</v>
      </c>
    </row>
    <row r="825" spans="1:2" x14ac:dyDescent="0.25">
      <c r="A825" t="s">
        <v>1372</v>
      </c>
      <c r="B825">
        <v>1322</v>
      </c>
    </row>
    <row r="826" spans="1:2" x14ac:dyDescent="0.25">
      <c r="A826" t="s">
        <v>1373</v>
      </c>
      <c r="B826">
        <v>1323</v>
      </c>
    </row>
    <row r="827" spans="1:2" x14ac:dyDescent="0.25">
      <c r="A827" t="s">
        <v>1374</v>
      </c>
      <c r="B827">
        <v>1324</v>
      </c>
    </row>
    <row r="828" spans="1:2" x14ac:dyDescent="0.25">
      <c r="A828" t="s">
        <v>1375</v>
      </c>
      <c r="B828">
        <v>1325</v>
      </c>
    </row>
    <row r="829" spans="1:2" x14ac:dyDescent="0.25">
      <c r="A829" t="s">
        <v>1376</v>
      </c>
      <c r="B829">
        <v>1326</v>
      </c>
    </row>
    <row r="830" spans="1:2" x14ac:dyDescent="0.25">
      <c r="A830" t="s">
        <v>1377</v>
      </c>
      <c r="B830">
        <v>1327</v>
      </c>
    </row>
    <row r="831" spans="1:2" x14ac:dyDescent="0.25">
      <c r="A831" t="s">
        <v>1378</v>
      </c>
      <c r="B831">
        <v>1328</v>
      </c>
    </row>
    <row r="832" spans="1:2" x14ac:dyDescent="0.25">
      <c r="A832" t="s">
        <v>1379</v>
      </c>
      <c r="B832">
        <v>1329</v>
      </c>
    </row>
    <row r="833" spans="1:2" x14ac:dyDescent="0.25">
      <c r="A833" t="s">
        <v>1380</v>
      </c>
      <c r="B833">
        <v>1330</v>
      </c>
    </row>
    <row r="834" spans="1:2" x14ac:dyDescent="0.25">
      <c r="A834" t="s">
        <v>1381</v>
      </c>
      <c r="B834">
        <v>1331</v>
      </c>
    </row>
    <row r="835" spans="1:2" x14ac:dyDescent="0.25">
      <c r="A835" t="s">
        <v>1382</v>
      </c>
      <c r="B835">
        <v>1332</v>
      </c>
    </row>
    <row r="836" spans="1:2" x14ac:dyDescent="0.25">
      <c r="A836" t="s">
        <v>1383</v>
      </c>
      <c r="B836">
        <v>1333</v>
      </c>
    </row>
    <row r="837" spans="1:2" x14ac:dyDescent="0.25">
      <c r="A837" t="s">
        <v>1384</v>
      </c>
      <c r="B837">
        <v>1334</v>
      </c>
    </row>
    <row r="838" spans="1:2" x14ac:dyDescent="0.25">
      <c r="A838" t="s">
        <v>1385</v>
      </c>
      <c r="B838">
        <v>1335</v>
      </c>
    </row>
    <row r="839" spans="1:2" x14ac:dyDescent="0.25">
      <c r="A839" t="s">
        <v>1386</v>
      </c>
      <c r="B839">
        <v>1336</v>
      </c>
    </row>
    <row r="840" spans="1:2" x14ac:dyDescent="0.25">
      <c r="A840" t="s">
        <v>1387</v>
      </c>
      <c r="B840">
        <v>1337</v>
      </c>
    </row>
    <row r="841" spans="1:2" x14ac:dyDescent="0.25">
      <c r="A841" t="s">
        <v>1388</v>
      </c>
      <c r="B841">
        <v>1338</v>
      </c>
    </row>
    <row r="842" spans="1:2" x14ac:dyDescent="0.25">
      <c r="A842" t="s">
        <v>1389</v>
      </c>
      <c r="B842">
        <v>1339</v>
      </c>
    </row>
    <row r="843" spans="1:2" x14ac:dyDescent="0.25">
      <c r="A843" t="s">
        <v>1390</v>
      </c>
      <c r="B843">
        <v>1340</v>
      </c>
    </row>
    <row r="844" spans="1:2" x14ac:dyDescent="0.25">
      <c r="A844" t="s">
        <v>1391</v>
      </c>
      <c r="B844">
        <v>1341</v>
      </c>
    </row>
    <row r="845" spans="1:2" x14ac:dyDescent="0.25">
      <c r="A845" t="s">
        <v>1392</v>
      </c>
      <c r="B845">
        <v>1342</v>
      </c>
    </row>
    <row r="846" spans="1:2" x14ac:dyDescent="0.25">
      <c r="A846" t="s">
        <v>1393</v>
      </c>
      <c r="B846">
        <v>1343</v>
      </c>
    </row>
    <row r="847" spans="1:2" x14ac:dyDescent="0.25">
      <c r="A847" t="s">
        <v>1394</v>
      </c>
      <c r="B847">
        <v>1344</v>
      </c>
    </row>
    <row r="848" spans="1:2" x14ac:dyDescent="0.25">
      <c r="A848" t="s">
        <v>1395</v>
      </c>
      <c r="B848">
        <v>1345</v>
      </c>
    </row>
    <row r="849" spans="1:2" x14ac:dyDescent="0.25">
      <c r="A849" t="s">
        <v>1396</v>
      </c>
      <c r="B849">
        <v>1346</v>
      </c>
    </row>
    <row r="850" spans="1:2" x14ac:dyDescent="0.25">
      <c r="A850" t="s">
        <v>1397</v>
      </c>
      <c r="B850">
        <v>1347</v>
      </c>
    </row>
    <row r="851" spans="1:2" x14ac:dyDescent="0.25">
      <c r="A851" t="s">
        <v>1398</v>
      </c>
      <c r="B851">
        <v>1348</v>
      </c>
    </row>
    <row r="852" spans="1:2" x14ac:dyDescent="0.25">
      <c r="A852" t="s">
        <v>1399</v>
      </c>
      <c r="B852">
        <v>1349</v>
      </c>
    </row>
    <row r="853" spans="1:2" x14ac:dyDescent="0.25">
      <c r="A853" t="s">
        <v>1400</v>
      </c>
      <c r="B853">
        <v>1350</v>
      </c>
    </row>
    <row r="854" spans="1:2" x14ac:dyDescent="0.25">
      <c r="A854" t="s">
        <v>1401</v>
      </c>
      <c r="B854">
        <v>1351</v>
      </c>
    </row>
    <row r="855" spans="1:2" x14ac:dyDescent="0.25">
      <c r="A855" t="s">
        <v>1402</v>
      </c>
      <c r="B855">
        <v>1352</v>
      </c>
    </row>
    <row r="856" spans="1:2" x14ac:dyDescent="0.25">
      <c r="A856" t="s">
        <v>1403</v>
      </c>
      <c r="B856">
        <v>1353</v>
      </c>
    </row>
    <row r="857" spans="1:2" x14ac:dyDescent="0.25">
      <c r="A857" t="s">
        <v>1404</v>
      </c>
      <c r="B857">
        <v>1354</v>
      </c>
    </row>
    <row r="858" spans="1:2" x14ac:dyDescent="0.25">
      <c r="A858" t="s">
        <v>1405</v>
      </c>
      <c r="B858">
        <v>1355</v>
      </c>
    </row>
    <row r="859" spans="1:2" x14ac:dyDescent="0.25">
      <c r="A859" t="s">
        <v>1406</v>
      </c>
      <c r="B859">
        <v>1356</v>
      </c>
    </row>
    <row r="860" spans="1:2" x14ac:dyDescent="0.25">
      <c r="A860" t="s">
        <v>1407</v>
      </c>
      <c r="B860">
        <v>1357</v>
      </c>
    </row>
    <row r="861" spans="1:2" x14ac:dyDescent="0.25">
      <c r="A861" t="s">
        <v>1408</v>
      </c>
      <c r="B861">
        <v>1358</v>
      </c>
    </row>
    <row r="862" spans="1:2" x14ac:dyDescent="0.25">
      <c r="A862" t="s">
        <v>1409</v>
      </c>
      <c r="B862">
        <v>1359</v>
      </c>
    </row>
    <row r="863" spans="1:2" x14ac:dyDescent="0.25">
      <c r="A863" t="s">
        <v>1410</v>
      </c>
      <c r="B863">
        <v>1360</v>
      </c>
    </row>
    <row r="864" spans="1:2" x14ac:dyDescent="0.25">
      <c r="A864" t="s">
        <v>1411</v>
      </c>
      <c r="B864">
        <v>1361</v>
      </c>
    </row>
    <row r="865" spans="1:2" x14ac:dyDescent="0.25">
      <c r="A865" t="s">
        <v>1412</v>
      </c>
      <c r="B865">
        <v>1362</v>
      </c>
    </row>
    <row r="866" spans="1:2" x14ac:dyDescent="0.25">
      <c r="A866" t="s">
        <v>1413</v>
      </c>
      <c r="B866">
        <v>1363</v>
      </c>
    </row>
    <row r="867" spans="1:2" x14ac:dyDescent="0.25">
      <c r="A867" t="s">
        <v>1414</v>
      </c>
      <c r="B867">
        <v>1364</v>
      </c>
    </row>
    <row r="868" spans="1:2" x14ac:dyDescent="0.25">
      <c r="A868" t="s">
        <v>1415</v>
      </c>
      <c r="B868">
        <v>1365</v>
      </c>
    </row>
    <row r="869" spans="1:2" x14ac:dyDescent="0.25">
      <c r="A869" t="s">
        <v>1416</v>
      </c>
      <c r="B869">
        <v>1366</v>
      </c>
    </row>
    <row r="870" spans="1:2" x14ac:dyDescent="0.25">
      <c r="A870" t="s">
        <v>1417</v>
      </c>
      <c r="B870">
        <v>1367</v>
      </c>
    </row>
    <row r="871" spans="1:2" x14ac:dyDescent="0.25">
      <c r="A871" t="s">
        <v>1418</v>
      </c>
      <c r="B871">
        <v>1368</v>
      </c>
    </row>
    <row r="872" spans="1:2" x14ac:dyDescent="0.25">
      <c r="A872" t="s">
        <v>1419</v>
      </c>
      <c r="B872">
        <v>1369</v>
      </c>
    </row>
    <row r="873" spans="1:2" x14ac:dyDescent="0.25">
      <c r="A873" t="s">
        <v>1420</v>
      </c>
      <c r="B873">
        <v>1370</v>
      </c>
    </row>
    <row r="874" spans="1:2" x14ac:dyDescent="0.25">
      <c r="A874" t="s">
        <v>1421</v>
      </c>
      <c r="B874">
        <v>1371</v>
      </c>
    </row>
    <row r="875" spans="1:2" x14ac:dyDescent="0.25">
      <c r="A875" t="s">
        <v>1422</v>
      </c>
      <c r="B875">
        <v>1372</v>
      </c>
    </row>
    <row r="876" spans="1:2" x14ac:dyDescent="0.25">
      <c r="A876" t="s">
        <v>1423</v>
      </c>
      <c r="B876">
        <v>1373</v>
      </c>
    </row>
    <row r="877" spans="1:2" x14ac:dyDescent="0.25">
      <c r="A877" t="s">
        <v>1424</v>
      </c>
      <c r="B877">
        <v>1374</v>
      </c>
    </row>
    <row r="878" spans="1:2" x14ac:dyDescent="0.25">
      <c r="A878" t="s">
        <v>1425</v>
      </c>
      <c r="B878">
        <v>1375</v>
      </c>
    </row>
    <row r="879" spans="1:2" x14ac:dyDescent="0.25">
      <c r="A879" t="s">
        <v>1426</v>
      </c>
      <c r="B879">
        <v>1376</v>
      </c>
    </row>
    <row r="880" spans="1:2" x14ac:dyDescent="0.25">
      <c r="A880" t="s">
        <v>1427</v>
      </c>
      <c r="B880">
        <v>1377</v>
      </c>
    </row>
    <row r="881" spans="1:2" x14ac:dyDescent="0.25">
      <c r="A881" t="s">
        <v>1428</v>
      </c>
      <c r="B881">
        <v>1378</v>
      </c>
    </row>
    <row r="882" spans="1:2" x14ac:dyDescent="0.25">
      <c r="A882" t="s">
        <v>1429</v>
      </c>
      <c r="B882">
        <v>1379</v>
      </c>
    </row>
    <row r="883" spans="1:2" x14ac:dyDescent="0.25">
      <c r="A883" t="s">
        <v>1430</v>
      </c>
      <c r="B883">
        <v>1380</v>
      </c>
    </row>
    <row r="884" spans="1:2" x14ac:dyDescent="0.25">
      <c r="A884" t="s">
        <v>1431</v>
      </c>
      <c r="B884">
        <v>1381</v>
      </c>
    </row>
    <row r="885" spans="1:2" x14ac:dyDescent="0.25">
      <c r="A885" t="s">
        <v>1432</v>
      </c>
      <c r="B885">
        <v>1382</v>
      </c>
    </row>
    <row r="886" spans="1:2" x14ac:dyDescent="0.25">
      <c r="A886" t="s">
        <v>1433</v>
      </c>
      <c r="B886">
        <v>1383</v>
      </c>
    </row>
    <row r="887" spans="1:2" x14ac:dyDescent="0.25">
      <c r="A887" t="s">
        <v>1434</v>
      </c>
      <c r="B887">
        <v>1384</v>
      </c>
    </row>
    <row r="888" spans="1:2" x14ac:dyDescent="0.25">
      <c r="A888" t="s">
        <v>1435</v>
      </c>
      <c r="B888">
        <v>1385</v>
      </c>
    </row>
    <row r="889" spans="1:2" x14ac:dyDescent="0.25">
      <c r="A889" t="s">
        <v>1436</v>
      </c>
      <c r="B889">
        <v>1386</v>
      </c>
    </row>
    <row r="890" spans="1:2" x14ac:dyDescent="0.25">
      <c r="A890" t="s">
        <v>1437</v>
      </c>
      <c r="B890">
        <v>1387</v>
      </c>
    </row>
    <row r="891" spans="1:2" x14ac:dyDescent="0.25">
      <c r="A891" t="s">
        <v>1438</v>
      </c>
      <c r="B891">
        <v>1388</v>
      </c>
    </row>
    <row r="892" spans="1:2" x14ac:dyDescent="0.25">
      <c r="A892" t="s">
        <v>1439</v>
      </c>
      <c r="B892">
        <v>1389</v>
      </c>
    </row>
    <row r="893" spans="1:2" x14ac:dyDescent="0.25">
      <c r="A893" t="s">
        <v>1440</v>
      </c>
      <c r="B893">
        <v>1390</v>
      </c>
    </row>
    <row r="894" spans="1:2" x14ac:dyDescent="0.25">
      <c r="A894" t="s">
        <v>1441</v>
      </c>
      <c r="B894">
        <v>1391</v>
      </c>
    </row>
    <row r="895" spans="1:2" x14ac:dyDescent="0.25">
      <c r="A895" t="s">
        <v>1442</v>
      </c>
      <c r="B895">
        <v>1392</v>
      </c>
    </row>
    <row r="896" spans="1:2" x14ac:dyDescent="0.25">
      <c r="A896" t="s">
        <v>1443</v>
      </c>
      <c r="B896">
        <v>1393</v>
      </c>
    </row>
    <row r="897" spans="1:2" x14ac:dyDescent="0.25">
      <c r="A897" t="s">
        <v>1444</v>
      </c>
      <c r="B897">
        <v>1394</v>
      </c>
    </row>
    <row r="898" spans="1:2" x14ac:dyDescent="0.25">
      <c r="A898" t="s">
        <v>1445</v>
      </c>
      <c r="B898">
        <v>1395</v>
      </c>
    </row>
    <row r="899" spans="1:2" x14ac:dyDescent="0.25">
      <c r="A899" t="s">
        <v>1446</v>
      </c>
      <c r="B899">
        <v>1396</v>
      </c>
    </row>
    <row r="900" spans="1:2" x14ac:dyDescent="0.25">
      <c r="A900" t="s">
        <v>1447</v>
      </c>
      <c r="B900">
        <v>1397</v>
      </c>
    </row>
    <row r="901" spans="1:2" x14ac:dyDescent="0.25">
      <c r="A901" t="s">
        <v>1448</v>
      </c>
      <c r="B901">
        <v>1398</v>
      </c>
    </row>
    <row r="902" spans="1:2" x14ac:dyDescent="0.25">
      <c r="A902" t="s">
        <v>1449</v>
      </c>
      <c r="B902">
        <v>1399</v>
      </c>
    </row>
    <row r="903" spans="1:2" x14ac:dyDescent="0.25">
      <c r="A903" t="s">
        <v>1450</v>
      </c>
      <c r="B903">
        <v>1400</v>
      </c>
    </row>
    <row r="904" spans="1:2" x14ac:dyDescent="0.25">
      <c r="A904" t="s">
        <v>1451</v>
      </c>
      <c r="B904">
        <v>1401</v>
      </c>
    </row>
    <row r="905" spans="1:2" x14ac:dyDescent="0.25">
      <c r="A905" t="s">
        <v>1452</v>
      </c>
      <c r="B905">
        <v>1402</v>
      </c>
    </row>
    <row r="906" spans="1:2" x14ac:dyDescent="0.25">
      <c r="A906" t="s">
        <v>1453</v>
      </c>
      <c r="B906">
        <v>1403</v>
      </c>
    </row>
    <row r="907" spans="1:2" x14ac:dyDescent="0.25">
      <c r="A907" t="s">
        <v>1454</v>
      </c>
      <c r="B907">
        <v>1404</v>
      </c>
    </row>
    <row r="908" spans="1:2" x14ac:dyDescent="0.25">
      <c r="A908" t="s">
        <v>1455</v>
      </c>
      <c r="B908">
        <v>1405</v>
      </c>
    </row>
    <row r="909" spans="1:2" x14ac:dyDescent="0.25">
      <c r="A909" t="s">
        <v>1456</v>
      </c>
      <c r="B909">
        <v>1406</v>
      </c>
    </row>
    <row r="910" spans="1:2" x14ac:dyDescent="0.25">
      <c r="A910" t="s">
        <v>1457</v>
      </c>
      <c r="B910">
        <v>1407</v>
      </c>
    </row>
    <row r="911" spans="1:2" x14ac:dyDescent="0.25">
      <c r="A911" t="s">
        <v>1458</v>
      </c>
      <c r="B911">
        <v>1408</v>
      </c>
    </row>
    <row r="912" spans="1:2" x14ac:dyDescent="0.25">
      <c r="A912" t="s">
        <v>1459</v>
      </c>
      <c r="B912">
        <v>1409</v>
      </c>
    </row>
    <row r="913" spans="1:2" x14ac:dyDescent="0.25">
      <c r="A913" t="s">
        <v>1460</v>
      </c>
      <c r="B913">
        <v>1410</v>
      </c>
    </row>
    <row r="914" spans="1:2" x14ac:dyDescent="0.25">
      <c r="A914" t="s">
        <v>1461</v>
      </c>
      <c r="B914">
        <v>1411</v>
      </c>
    </row>
    <row r="915" spans="1:2" x14ac:dyDescent="0.25">
      <c r="A915" t="s">
        <v>1462</v>
      </c>
      <c r="B915">
        <v>1412</v>
      </c>
    </row>
    <row r="916" spans="1:2" x14ac:dyDescent="0.25">
      <c r="A916" t="s">
        <v>1463</v>
      </c>
      <c r="B916">
        <v>1413</v>
      </c>
    </row>
    <row r="917" spans="1:2" x14ac:dyDescent="0.25">
      <c r="A917" t="s">
        <v>1464</v>
      </c>
      <c r="B917">
        <v>1414</v>
      </c>
    </row>
    <row r="918" spans="1:2" x14ac:dyDescent="0.25">
      <c r="A918" t="s">
        <v>1465</v>
      </c>
      <c r="B918">
        <v>1415</v>
      </c>
    </row>
    <row r="919" spans="1:2" x14ac:dyDescent="0.25">
      <c r="A919" t="s">
        <v>1466</v>
      </c>
      <c r="B919">
        <v>1416</v>
      </c>
    </row>
    <row r="920" spans="1:2" x14ac:dyDescent="0.25">
      <c r="A920" t="s">
        <v>1467</v>
      </c>
      <c r="B920">
        <v>1417</v>
      </c>
    </row>
    <row r="921" spans="1:2" x14ac:dyDescent="0.25">
      <c r="A921" t="s">
        <v>1468</v>
      </c>
      <c r="B921">
        <v>1418</v>
      </c>
    </row>
    <row r="922" spans="1:2" x14ac:dyDescent="0.25">
      <c r="A922" t="s">
        <v>1469</v>
      </c>
      <c r="B922">
        <v>1419</v>
      </c>
    </row>
    <row r="923" spans="1:2" x14ac:dyDescent="0.25">
      <c r="A923" t="s">
        <v>1470</v>
      </c>
      <c r="B923">
        <v>1420</v>
      </c>
    </row>
    <row r="924" spans="1:2" x14ac:dyDescent="0.25">
      <c r="A924" t="s">
        <v>1471</v>
      </c>
      <c r="B924">
        <v>1421</v>
      </c>
    </row>
    <row r="925" spans="1:2" x14ac:dyDescent="0.25">
      <c r="A925" t="s">
        <v>1472</v>
      </c>
      <c r="B925">
        <v>1422</v>
      </c>
    </row>
    <row r="926" spans="1:2" x14ac:dyDescent="0.25">
      <c r="A926" t="s">
        <v>1473</v>
      </c>
      <c r="B926">
        <v>1423</v>
      </c>
    </row>
    <row r="927" spans="1:2" x14ac:dyDescent="0.25">
      <c r="A927" t="s">
        <v>1474</v>
      </c>
      <c r="B927">
        <v>1424</v>
      </c>
    </row>
    <row r="928" spans="1:2" x14ac:dyDescent="0.25">
      <c r="A928" t="s">
        <v>1475</v>
      </c>
      <c r="B928">
        <v>1425</v>
      </c>
    </row>
    <row r="929" spans="1:2" x14ac:dyDescent="0.25">
      <c r="A929" t="s">
        <v>1476</v>
      </c>
      <c r="B929">
        <v>1426</v>
      </c>
    </row>
    <row r="930" spans="1:2" x14ac:dyDescent="0.25">
      <c r="A930" t="s">
        <v>1477</v>
      </c>
      <c r="B930">
        <v>1427</v>
      </c>
    </row>
    <row r="931" spans="1:2" x14ac:dyDescent="0.25">
      <c r="A931" t="s">
        <v>1478</v>
      </c>
      <c r="B931">
        <v>1428</v>
      </c>
    </row>
    <row r="932" spans="1:2" x14ac:dyDescent="0.25">
      <c r="A932" t="s">
        <v>1479</v>
      </c>
      <c r="B932">
        <v>1429</v>
      </c>
    </row>
    <row r="933" spans="1:2" x14ac:dyDescent="0.25">
      <c r="A933" t="s">
        <v>1480</v>
      </c>
      <c r="B933">
        <v>1430</v>
      </c>
    </row>
    <row r="934" spans="1:2" x14ac:dyDescent="0.25">
      <c r="A934" t="s">
        <v>1481</v>
      </c>
      <c r="B934">
        <v>1431</v>
      </c>
    </row>
    <row r="935" spans="1:2" x14ac:dyDescent="0.25">
      <c r="A935" t="s">
        <v>1482</v>
      </c>
      <c r="B935">
        <v>1432</v>
      </c>
    </row>
    <row r="936" spans="1:2" x14ac:dyDescent="0.25">
      <c r="A936" t="s">
        <v>1483</v>
      </c>
      <c r="B936">
        <v>1433</v>
      </c>
    </row>
    <row r="937" spans="1:2" x14ac:dyDescent="0.25">
      <c r="A937" t="s">
        <v>1484</v>
      </c>
      <c r="B937">
        <v>1434</v>
      </c>
    </row>
    <row r="938" spans="1:2" x14ac:dyDescent="0.25">
      <c r="A938" t="s">
        <v>1485</v>
      </c>
      <c r="B938">
        <v>1435</v>
      </c>
    </row>
    <row r="939" spans="1:2" x14ac:dyDescent="0.25">
      <c r="A939" t="s">
        <v>1486</v>
      </c>
      <c r="B939">
        <v>1436</v>
      </c>
    </row>
    <row r="940" spans="1:2" x14ac:dyDescent="0.25">
      <c r="A940" t="s">
        <v>1487</v>
      </c>
      <c r="B940">
        <v>1437</v>
      </c>
    </row>
    <row r="941" spans="1:2" x14ac:dyDescent="0.25">
      <c r="A941" t="s">
        <v>1488</v>
      </c>
      <c r="B941">
        <v>1438</v>
      </c>
    </row>
    <row r="942" spans="1:2" x14ac:dyDescent="0.25">
      <c r="A942" t="s">
        <v>1489</v>
      </c>
      <c r="B942">
        <v>1439</v>
      </c>
    </row>
    <row r="943" spans="1:2" x14ac:dyDescent="0.25">
      <c r="A943" t="s">
        <v>1490</v>
      </c>
      <c r="B943">
        <v>1440</v>
      </c>
    </row>
    <row r="944" spans="1:2" x14ac:dyDescent="0.25">
      <c r="A944" t="s">
        <v>1491</v>
      </c>
      <c r="B944">
        <v>1441</v>
      </c>
    </row>
    <row r="945" spans="1:2" x14ac:dyDescent="0.25">
      <c r="A945" t="s">
        <v>1492</v>
      </c>
      <c r="B945">
        <v>1442</v>
      </c>
    </row>
    <row r="946" spans="1:2" x14ac:dyDescent="0.25">
      <c r="A946" t="s">
        <v>1493</v>
      </c>
      <c r="B946">
        <v>1443</v>
      </c>
    </row>
    <row r="947" spans="1:2" x14ac:dyDescent="0.25">
      <c r="A947" t="s">
        <v>1494</v>
      </c>
      <c r="B947">
        <v>1444</v>
      </c>
    </row>
    <row r="948" spans="1:2" x14ac:dyDescent="0.25">
      <c r="A948" t="s">
        <v>1495</v>
      </c>
      <c r="B948">
        <v>1445</v>
      </c>
    </row>
    <row r="949" spans="1:2" x14ac:dyDescent="0.25">
      <c r="A949" t="s">
        <v>1496</v>
      </c>
      <c r="B949">
        <v>1446</v>
      </c>
    </row>
    <row r="950" spans="1:2" x14ac:dyDescent="0.25">
      <c r="A950" t="s">
        <v>1497</v>
      </c>
      <c r="B950">
        <v>1447</v>
      </c>
    </row>
    <row r="951" spans="1:2" x14ac:dyDescent="0.25">
      <c r="A951" t="s">
        <v>1498</v>
      </c>
      <c r="B951">
        <v>1448</v>
      </c>
    </row>
    <row r="952" spans="1:2" x14ac:dyDescent="0.25">
      <c r="A952" t="s">
        <v>1499</v>
      </c>
      <c r="B952">
        <v>1449</v>
      </c>
    </row>
    <row r="953" spans="1:2" x14ac:dyDescent="0.25">
      <c r="A953" t="s">
        <v>1500</v>
      </c>
      <c r="B953">
        <v>1450</v>
      </c>
    </row>
    <row r="954" spans="1:2" x14ac:dyDescent="0.25">
      <c r="A954" t="s">
        <v>1501</v>
      </c>
      <c r="B954">
        <v>1451</v>
      </c>
    </row>
    <row r="955" spans="1:2" x14ac:dyDescent="0.25">
      <c r="A955" t="s">
        <v>1502</v>
      </c>
      <c r="B955">
        <v>1452</v>
      </c>
    </row>
    <row r="956" spans="1:2" x14ac:dyDescent="0.25">
      <c r="A956" t="s">
        <v>1503</v>
      </c>
      <c r="B956">
        <v>1453</v>
      </c>
    </row>
    <row r="957" spans="1:2" x14ac:dyDescent="0.25">
      <c r="A957" t="s">
        <v>1504</v>
      </c>
      <c r="B957">
        <v>1454</v>
      </c>
    </row>
    <row r="958" spans="1:2" x14ac:dyDescent="0.25">
      <c r="A958" t="s">
        <v>1505</v>
      </c>
      <c r="B958">
        <v>1455</v>
      </c>
    </row>
    <row r="959" spans="1:2" x14ac:dyDescent="0.25">
      <c r="A959" t="s">
        <v>1506</v>
      </c>
      <c r="B959">
        <v>1456</v>
      </c>
    </row>
    <row r="960" spans="1:2" x14ac:dyDescent="0.25">
      <c r="A960" t="s">
        <v>1507</v>
      </c>
      <c r="B960">
        <v>1457</v>
      </c>
    </row>
    <row r="961" spans="1:2" x14ac:dyDescent="0.25">
      <c r="A961" t="s">
        <v>1508</v>
      </c>
      <c r="B961">
        <v>1458</v>
      </c>
    </row>
    <row r="962" spans="1:2" x14ac:dyDescent="0.25">
      <c r="A962" t="s">
        <v>1509</v>
      </c>
      <c r="B962">
        <v>1459</v>
      </c>
    </row>
    <row r="963" spans="1:2" x14ac:dyDescent="0.25">
      <c r="A963" t="s">
        <v>1510</v>
      </c>
      <c r="B963">
        <v>1460</v>
      </c>
    </row>
    <row r="964" spans="1:2" x14ac:dyDescent="0.25">
      <c r="A964" t="s">
        <v>1511</v>
      </c>
      <c r="B964">
        <v>1461</v>
      </c>
    </row>
    <row r="965" spans="1:2" x14ac:dyDescent="0.25">
      <c r="A965" t="s">
        <v>1512</v>
      </c>
      <c r="B965">
        <v>1462</v>
      </c>
    </row>
    <row r="966" spans="1:2" x14ac:dyDescent="0.25">
      <c r="A966" t="s">
        <v>1513</v>
      </c>
      <c r="B966">
        <v>1463</v>
      </c>
    </row>
    <row r="967" spans="1:2" x14ac:dyDescent="0.25">
      <c r="A967" t="s">
        <v>1514</v>
      </c>
      <c r="B967">
        <v>1464</v>
      </c>
    </row>
    <row r="968" spans="1:2" x14ac:dyDescent="0.25">
      <c r="A968" t="s">
        <v>1515</v>
      </c>
      <c r="B968">
        <v>1465</v>
      </c>
    </row>
    <row r="969" spans="1:2" x14ac:dyDescent="0.25">
      <c r="A969" t="s">
        <v>1516</v>
      </c>
      <c r="B969">
        <v>1466</v>
      </c>
    </row>
    <row r="970" spans="1:2" x14ac:dyDescent="0.25">
      <c r="A970" t="s">
        <v>1517</v>
      </c>
      <c r="B970">
        <v>1467</v>
      </c>
    </row>
    <row r="971" spans="1:2" x14ac:dyDescent="0.25">
      <c r="A971" t="s">
        <v>1518</v>
      </c>
      <c r="B971">
        <v>1468</v>
      </c>
    </row>
    <row r="972" spans="1:2" x14ac:dyDescent="0.25">
      <c r="A972" t="s">
        <v>1519</v>
      </c>
      <c r="B972">
        <v>1469</v>
      </c>
    </row>
    <row r="973" spans="1:2" x14ac:dyDescent="0.25">
      <c r="A973" t="s">
        <v>1520</v>
      </c>
      <c r="B973">
        <v>1470</v>
      </c>
    </row>
    <row r="974" spans="1:2" x14ac:dyDescent="0.25">
      <c r="A974" t="s">
        <v>1521</v>
      </c>
      <c r="B974">
        <v>1471</v>
      </c>
    </row>
    <row r="975" spans="1:2" x14ac:dyDescent="0.25">
      <c r="A975" t="s">
        <v>1522</v>
      </c>
      <c r="B975">
        <v>1472</v>
      </c>
    </row>
    <row r="976" spans="1:2" x14ac:dyDescent="0.25">
      <c r="A976" t="s">
        <v>1523</v>
      </c>
      <c r="B976">
        <v>1473</v>
      </c>
    </row>
    <row r="977" spans="1:2" x14ac:dyDescent="0.25">
      <c r="A977" t="s">
        <v>1524</v>
      </c>
      <c r="B977">
        <v>1474</v>
      </c>
    </row>
    <row r="978" spans="1:2" x14ac:dyDescent="0.25">
      <c r="A978" t="s">
        <v>1525</v>
      </c>
      <c r="B978">
        <v>1475</v>
      </c>
    </row>
    <row r="979" spans="1:2" x14ac:dyDescent="0.25">
      <c r="A979" t="s">
        <v>1526</v>
      </c>
      <c r="B979">
        <v>1476</v>
      </c>
    </row>
    <row r="980" spans="1:2" x14ac:dyDescent="0.25">
      <c r="A980" t="s">
        <v>1527</v>
      </c>
      <c r="B980">
        <v>1477</v>
      </c>
    </row>
    <row r="981" spans="1:2" x14ac:dyDescent="0.25">
      <c r="A981" t="s">
        <v>1528</v>
      </c>
      <c r="B981">
        <v>1478</v>
      </c>
    </row>
    <row r="982" spans="1:2" x14ac:dyDescent="0.25">
      <c r="A982" t="s">
        <v>1529</v>
      </c>
      <c r="B982">
        <v>1479</v>
      </c>
    </row>
    <row r="983" spans="1:2" x14ac:dyDescent="0.25">
      <c r="A983" t="s">
        <v>1530</v>
      </c>
      <c r="B983">
        <v>1480</v>
      </c>
    </row>
    <row r="984" spans="1:2" x14ac:dyDescent="0.25">
      <c r="A984" t="s">
        <v>1531</v>
      </c>
      <c r="B984">
        <v>1481</v>
      </c>
    </row>
    <row r="985" spans="1:2" x14ac:dyDescent="0.25">
      <c r="A985" t="s">
        <v>1532</v>
      </c>
      <c r="B985">
        <v>1482</v>
      </c>
    </row>
    <row r="986" spans="1:2" x14ac:dyDescent="0.25">
      <c r="A986" t="s">
        <v>1533</v>
      </c>
      <c r="B986">
        <v>1483</v>
      </c>
    </row>
    <row r="987" spans="1:2" x14ac:dyDescent="0.25">
      <c r="A987" t="s">
        <v>1534</v>
      </c>
      <c r="B987">
        <v>1484</v>
      </c>
    </row>
    <row r="988" spans="1:2" x14ac:dyDescent="0.25">
      <c r="A988" t="s">
        <v>1535</v>
      </c>
      <c r="B988">
        <v>1485</v>
      </c>
    </row>
    <row r="989" spans="1:2" x14ac:dyDescent="0.25">
      <c r="A989" t="s">
        <v>1536</v>
      </c>
      <c r="B989">
        <v>1486</v>
      </c>
    </row>
    <row r="990" spans="1:2" x14ac:dyDescent="0.25">
      <c r="A990" t="s">
        <v>1537</v>
      </c>
      <c r="B990">
        <v>1487</v>
      </c>
    </row>
    <row r="991" spans="1:2" x14ac:dyDescent="0.25">
      <c r="A991" t="s">
        <v>1538</v>
      </c>
      <c r="B991">
        <v>1488</v>
      </c>
    </row>
    <row r="992" spans="1:2" x14ac:dyDescent="0.25">
      <c r="A992" t="s">
        <v>1539</v>
      </c>
      <c r="B992">
        <v>1489</v>
      </c>
    </row>
    <row r="993" spans="1:2" x14ac:dyDescent="0.25">
      <c r="A993" t="s">
        <v>1540</v>
      </c>
      <c r="B993">
        <v>1490</v>
      </c>
    </row>
    <row r="994" spans="1:2" x14ac:dyDescent="0.25">
      <c r="A994" t="s">
        <v>1541</v>
      </c>
      <c r="B994">
        <v>1491</v>
      </c>
    </row>
    <row r="995" spans="1:2" x14ac:dyDescent="0.25">
      <c r="A995" t="s">
        <v>1542</v>
      </c>
      <c r="B995">
        <v>1492</v>
      </c>
    </row>
    <row r="996" spans="1:2" x14ac:dyDescent="0.25">
      <c r="A996" t="s">
        <v>1543</v>
      </c>
      <c r="B996">
        <v>1493</v>
      </c>
    </row>
    <row r="997" spans="1:2" x14ac:dyDescent="0.25">
      <c r="A997" t="s">
        <v>1544</v>
      </c>
      <c r="B997">
        <v>1494</v>
      </c>
    </row>
    <row r="998" spans="1:2" x14ac:dyDescent="0.25">
      <c r="A998" t="s">
        <v>1545</v>
      </c>
      <c r="B998">
        <v>1495</v>
      </c>
    </row>
    <row r="999" spans="1:2" x14ac:dyDescent="0.25">
      <c r="A999" t="s">
        <v>1546</v>
      </c>
      <c r="B999">
        <v>1496</v>
      </c>
    </row>
    <row r="1000" spans="1:2" x14ac:dyDescent="0.25">
      <c r="A1000" t="s">
        <v>1547</v>
      </c>
      <c r="B1000">
        <v>1497</v>
      </c>
    </row>
    <row r="1001" spans="1:2" x14ac:dyDescent="0.25">
      <c r="A1001" t="s">
        <v>1548</v>
      </c>
      <c r="B1001">
        <v>1498</v>
      </c>
    </row>
    <row r="1002" spans="1:2" x14ac:dyDescent="0.25">
      <c r="A1002" t="s">
        <v>1549</v>
      </c>
      <c r="B1002">
        <v>1499</v>
      </c>
    </row>
    <row r="1003" spans="1:2" x14ac:dyDescent="0.25">
      <c r="A1003" t="s">
        <v>1550</v>
      </c>
      <c r="B1003">
        <v>1500</v>
      </c>
    </row>
    <row r="1004" spans="1:2" x14ac:dyDescent="0.25">
      <c r="A1004" t="s">
        <v>1551</v>
      </c>
      <c r="B1004">
        <v>1501</v>
      </c>
    </row>
    <row r="1005" spans="1:2" x14ac:dyDescent="0.25">
      <c r="A1005" t="s">
        <v>1552</v>
      </c>
      <c r="B1005">
        <v>1502</v>
      </c>
    </row>
    <row r="1006" spans="1:2" x14ac:dyDescent="0.25">
      <c r="A1006" t="s">
        <v>1553</v>
      </c>
      <c r="B1006">
        <v>1503</v>
      </c>
    </row>
    <row r="1007" spans="1:2" x14ac:dyDescent="0.25">
      <c r="A1007" t="s">
        <v>1554</v>
      </c>
      <c r="B1007">
        <v>1504</v>
      </c>
    </row>
    <row r="1008" spans="1:2" x14ac:dyDescent="0.25">
      <c r="A1008" t="s">
        <v>1555</v>
      </c>
      <c r="B1008">
        <v>1505</v>
      </c>
    </row>
    <row r="1009" spans="1:2" x14ac:dyDescent="0.25">
      <c r="A1009" t="s">
        <v>1556</v>
      </c>
      <c r="B1009">
        <v>1506</v>
      </c>
    </row>
    <row r="1010" spans="1:2" x14ac:dyDescent="0.25">
      <c r="A1010" t="s">
        <v>1557</v>
      </c>
      <c r="B1010">
        <v>1507</v>
      </c>
    </row>
    <row r="1011" spans="1:2" x14ac:dyDescent="0.25">
      <c r="A1011" t="s">
        <v>1558</v>
      </c>
      <c r="B1011">
        <v>1508</v>
      </c>
    </row>
    <row r="1012" spans="1:2" x14ac:dyDescent="0.25">
      <c r="A1012" t="s">
        <v>1559</v>
      </c>
      <c r="B1012">
        <v>1509</v>
      </c>
    </row>
    <row r="1013" spans="1:2" x14ac:dyDescent="0.25">
      <c r="A1013" t="s">
        <v>1560</v>
      </c>
      <c r="B1013">
        <v>1510</v>
      </c>
    </row>
    <row r="1014" spans="1:2" x14ac:dyDescent="0.25">
      <c r="A1014" t="s">
        <v>1561</v>
      </c>
      <c r="B1014">
        <v>1511</v>
      </c>
    </row>
    <row r="1015" spans="1:2" x14ac:dyDescent="0.25">
      <c r="A1015" t="s">
        <v>1562</v>
      </c>
      <c r="B1015">
        <v>1512</v>
      </c>
    </row>
    <row r="1016" spans="1:2" x14ac:dyDescent="0.25">
      <c r="A1016" t="s">
        <v>1563</v>
      </c>
      <c r="B1016">
        <v>1513</v>
      </c>
    </row>
    <row r="1017" spans="1:2" x14ac:dyDescent="0.25">
      <c r="A1017" t="s">
        <v>1564</v>
      </c>
      <c r="B1017">
        <v>1514</v>
      </c>
    </row>
    <row r="1018" spans="1:2" x14ac:dyDescent="0.25">
      <c r="A1018" t="s">
        <v>1565</v>
      </c>
      <c r="B1018">
        <v>1515</v>
      </c>
    </row>
    <row r="1019" spans="1:2" x14ac:dyDescent="0.25">
      <c r="A1019" t="s">
        <v>1566</v>
      </c>
      <c r="B1019">
        <v>1516</v>
      </c>
    </row>
    <row r="1020" spans="1:2" x14ac:dyDescent="0.25">
      <c r="A1020" t="s">
        <v>1567</v>
      </c>
      <c r="B1020">
        <v>1517</v>
      </c>
    </row>
    <row r="1021" spans="1:2" x14ac:dyDescent="0.25">
      <c r="A1021" t="s">
        <v>1568</v>
      </c>
      <c r="B1021">
        <v>1518</v>
      </c>
    </row>
    <row r="1022" spans="1:2" x14ac:dyDescent="0.25">
      <c r="A1022" t="s">
        <v>1569</v>
      </c>
      <c r="B1022">
        <v>1519</v>
      </c>
    </row>
    <row r="1023" spans="1:2" x14ac:dyDescent="0.25">
      <c r="A1023" t="s">
        <v>1570</v>
      </c>
      <c r="B1023">
        <v>1520</v>
      </c>
    </row>
    <row r="1024" spans="1:2" x14ac:dyDescent="0.25">
      <c r="A1024" t="s">
        <v>1571</v>
      </c>
      <c r="B1024">
        <v>1521</v>
      </c>
    </row>
    <row r="1025" spans="1:2" x14ac:dyDescent="0.25">
      <c r="A1025" t="s">
        <v>1572</v>
      </c>
      <c r="B1025">
        <v>1522</v>
      </c>
    </row>
    <row r="1026" spans="1:2" x14ac:dyDescent="0.25">
      <c r="A1026" t="s">
        <v>1573</v>
      </c>
      <c r="B1026">
        <v>1523</v>
      </c>
    </row>
    <row r="1027" spans="1:2" x14ac:dyDescent="0.25">
      <c r="A1027" t="s">
        <v>1574</v>
      </c>
      <c r="B1027">
        <v>1524</v>
      </c>
    </row>
    <row r="1028" spans="1:2" x14ac:dyDescent="0.25">
      <c r="A1028" t="s">
        <v>1575</v>
      </c>
      <c r="B1028">
        <v>1525</v>
      </c>
    </row>
    <row r="1029" spans="1:2" x14ac:dyDescent="0.25">
      <c r="A1029" t="s">
        <v>1576</v>
      </c>
      <c r="B1029">
        <v>1526</v>
      </c>
    </row>
    <row r="1030" spans="1:2" x14ac:dyDescent="0.25">
      <c r="A1030" t="s">
        <v>1577</v>
      </c>
      <c r="B1030">
        <v>1527</v>
      </c>
    </row>
    <row r="1031" spans="1:2" x14ac:dyDescent="0.25">
      <c r="A1031" t="s">
        <v>1578</v>
      </c>
      <c r="B1031">
        <v>1528</v>
      </c>
    </row>
    <row r="1032" spans="1:2" x14ac:dyDescent="0.25">
      <c r="A1032" t="s">
        <v>1579</v>
      </c>
      <c r="B1032">
        <v>1529</v>
      </c>
    </row>
    <row r="1033" spans="1:2" x14ac:dyDescent="0.25">
      <c r="A1033" t="s">
        <v>1580</v>
      </c>
      <c r="B1033">
        <v>1530</v>
      </c>
    </row>
    <row r="1034" spans="1:2" x14ac:dyDescent="0.25">
      <c r="A1034" t="s">
        <v>1581</v>
      </c>
      <c r="B1034">
        <v>1531</v>
      </c>
    </row>
    <row r="1035" spans="1:2" x14ac:dyDescent="0.25">
      <c r="A1035" t="s">
        <v>1582</v>
      </c>
      <c r="B1035">
        <v>1532</v>
      </c>
    </row>
    <row r="1036" spans="1:2" x14ac:dyDescent="0.25">
      <c r="A1036" t="s">
        <v>1583</v>
      </c>
      <c r="B1036">
        <v>1533</v>
      </c>
    </row>
    <row r="1037" spans="1:2" x14ac:dyDescent="0.25">
      <c r="A1037" t="s">
        <v>1584</v>
      </c>
      <c r="B1037">
        <v>1534</v>
      </c>
    </row>
    <row r="1038" spans="1:2" x14ac:dyDescent="0.25">
      <c r="A1038" t="s">
        <v>1585</v>
      </c>
      <c r="B1038">
        <v>1535</v>
      </c>
    </row>
    <row r="1039" spans="1:2" x14ac:dyDescent="0.25">
      <c r="A1039" t="s">
        <v>1586</v>
      </c>
      <c r="B1039">
        <v>1536</v>
      </c>
    </row>
    <row r="1040" spans="1:2" x14ac:dyDescent="0.25">
      <c r="A1040" t="s">
        <v>1587</v>
      </c>
      <c r="B1040">
        <v>1537</v>
      </c>
    </row>
    <row r="1041" spans="1:2" x14ac:dyDescent="0.25">
      <c r="A1041" t="s">
        <v>1588</v>
      </c>
      <c r="B1041">
        <v>1538</v>
      </c>
    </row>
    <row r="1042" spans="1:2" x14ac:dyDescent="0.25">
      <c r="A1042" t="s">
        <v>1589</v>
      </c>
      <c r="B1042">
        <v>1539</v>
      </c>
    </row>
    <row r="1043" spans="1:2" x14ac:dyDescent="0.25">
      <c r="A1043" t="s">
        <v>1590</v>
      </c>
      <c r="B1043">
        <v>1540</v>
      </c>
    </row>
    <row r="1044" spans="1:2" x14ac:dyDescent="0.25">
      <c r="A1044" t="s">
        <v>1591</v>
      </c>
      <c r="B1044">
        <v>1541</v>
      </c>
    </row>
    <row r="1045" spans="1:2" x14ac:dyDescent="0.25">
      <c r="A1045" t="s">
        <v>1592</v>
      </c>
      <c r="B1045">
        <v>1542</v>
      </c>
    </row>
    <row r="1046" spans="1:2" x14ac:dyDescent="0.25">
      <c r="A1046" t="s">
        <v>1593</v>
      </c>
      <c r="B1046">
        <v>1543</v>
      </c>
    </row>
    <row r="1047" spans="1:2" x14ac:dyDescent="0.25">
      <c r="A1047" t="s">
        <v>1594</v>
      </c>
      <c r="B1047">
        <v>1544</v>
      </c>
    </row>
    <row r="1048" spans="1:2" x14ac:dyDescent="0.25">
      <c r="A1048" t="s">
        <v>1595</v>
      </c>
      <c r="B1048">
        <v>1545</v>
      </c>
    </row>
    <row r="1049" spans="1:2" x14ac:dyDescent="0.25">
      <c r="A1049" t="s">
        <v>1596</v>
      </c>
      <c r="B1049">
        <v>1546</v>
      </c>
    </row>
    <row r="1050" spans="1:2" x14ac:dyDescent="0.25">
      <c r="A1050" t="s">
        <v>1597</v>
      </c>
      <c r="B1050">
        <v>1547</v>
      </c>
    </row>
    <row r="1051" spans="1:2" x14ac:dyDescent="0.25">
      <c r="A1051" t="s">
        <v>1598</v>
      </c>
      <c r="B1051">
        <v>1548</v>
      </c>
    </row>
    <row r="1052" spans="1:2" x14ac:dyDescent="0.25">
      <c r="A1052" t="s">
        <v>1599</v>
      </c>
      <c r="B1052">
        <v>1549</v>
      </c>
    </row>
    <row r="1053" spans="1:2" x14ac:dyDescent="0.25">
      <c r="A1053" t="s">
        <v>1600</v>
      </c>
      <c r="B1053">
        <v>1550</v>
      </c>
    </row>
    <row r="1054" spans="1:2" x14ac:dyDescent="0.25">
      <c r="A1054" t="s">
        <v>1601</v>
      </c>
      <c r="B1054">
        <v>1551</v>
      </c>
    </row>
    <row r="1055" spans="1:2" x14ac:dyDescent="0.25">
      <c r="A1055" t="s">
        <v>1602</v>
      </c>
      <c r="B1055">
        <v>1552</v>
      </c>
    </row>
    <row r="1056" spans="1:2" x14ac:dyDescent="0.25">
      <c r="A1056" t="s">
        <v>1603</v>
      </c>
      <c r="B1056">
        <v>1553</v>
      </c>
    </row>
    <row r="1057" spans="1:2" x14ac:dyDescent="0.25">
      <c r="A1057" t="s">
        <v>1604</v>
      </c>
      <c r="B1057">
        <v>1554</v>
      </c>
    </row>
    <row r="1058" spans="1:2" x14ac:dyDescent="0.25">
      <c r="A1058" t="s">
        <v>1605</v>
      </c>
      <c r="B1058">
        <v>1555</v>
      </c>
    </row>
    <row r="1059" spans="1:2" x14ac:dyDescent="0.25">
      <c r="A1059" t="s">
        <v>1606</v>
      </c>
      <c r="B1059">
        <v>1556</v>
      </c>
    </row>
    <row r="1060" spans="1:2" x14ac:dyDescent="0.25">
      <c r="A1060" t="s">
        <v>1607</v>
      </c>
      <c r="B1060">
        <v>1557</v>
      </c>
    </row>
    <row r="1061" spans="1:2" x14ac:dyDescent="0.25">
      <c r="A1061" t="s">
        <v>1608</v>
      </c>
      <c r="B1061">
        <v>1558</v>
      </c>
    </row>
    <row r="1062" spans="1:2" x14ac:dyDescent="0.25">
      <c r="A1062" t="s">
        <v>1609</v>
      </c>
      <c r="B1062">
        <v>1559</v>
      </c>
    </row>
    <row r="1063" spans="1:2" x14ac:dyDescent="0.25">
      <c r="A1063" t="s">
        <v>1610</v>
      </c>
      <c r="B1063">
        <v>1560</v>
      </c>
    </row>
    <row r="1064" spans="1:2" x14ac:dyDescent="0.25">
      <c r="A1064" t="s">
        <v>1611</v>
      </c>
      <c r="B1064">
        <v>1561</v>
      </c>
    </row>
    <row r="1065" spans="1:2" x14ac:dyDescent="0.25">
      <c r="A1065" t="s">
        <v>1612</v>
      </c>
      <c r="B1065">
        <v>1562</v>
      </c>
    </row>
    <row r="1066" spans="1:2" x14ac:dyDescent="0.25">
      <c r="A1066" t="s">
        <v>1613</v>
      </c>
      <c r="B1066">
        <v>1563</v>
      </c>
    </row>
    <row r="1067" spans="1:2" x14ac:dyDescent="0.25">
      <c r="A1067" t="s">
        <v>1614</v>
      </c>
      <c r="B1067">
        <v>1564</v>
      </c>
    </row>
    <row r="1068" spans="1:2" x14ac:dyDescent="0.25">
      <c r="A1068" t="s">
        <v>1615</v>
      </c>
      <c r="B1068">
        <v>1565</v>
      </c>
    </row>
    <row r="1069" spans="1:2" x14ac:dyDescent="0.25">
      <c r="A1069" t="s">
        <v>1616</v>
      </c>
      <c r="B1069">
        <v>1566</v>
      </c>
    </row>
    <row r="1070" spans="1:2" x14ac:dyDescent="0.25">
      <c r="A1070" t="s">
        <v>1617</v>
      </c>
      <c r="B1070">
        <v>1567</v>
      </c>
    </row>
    <row r="1071" spans="1:2" x14ac:dyDescent="0.25">
      <c r="A1071" t="s">
        <v>1618</v>
      </c>
      <c r="B1071">
        <v>1568</v>
      </c>
    </row>
    <row r="1072" spans="1:2" x14ac:dyDescent="0.25">
      <c r="A1072" t="s">
        <v>1619</v>
      </c>
      <c r="B1072">
        <v>1569</v>
      </c>
    </row>
    <row r="1073" spans="1:2" x14ac:dyDescent="0.25">
      <c r="A1073" t="s">
        <v>1620</v>
      </c>
      <c r="B1073">
        <v>1570</v>
      </c>
    </row>
    <row r="1074" spans="1:2" x14ac:dyDescent="0.25">
      <c r="A1074" t="s">
        <v>1621</v>
      </c>
      <c r="B1074">
        <v>1571</v>
      </c>
    </row>
    <row r="1075" spans="1:2" x14ac:dyDescent="0.25">
      <c r="A1075" t="s">
        <v>1622</v>
      </c>
      <c r="B1075">
        <v>1572</v>
      </c>
    </row>
    <row r="1076" spans="1:2" x14ac:dyDescent="0.25">
      <c r="A1076" t="s">
        <v>1623</v>
      </c>
      <c r="B1076">
        <v>1573</v>
      </c>
    </row>
    <row r="1077" spans="1:2" x14ac:dyDescent="0.25">
      <c r="A1077" t="s">
        <v>1624</v>
      </c>
      <c r="B1077">
        <v>1574</v>
      </c>
    </row>
    <row r="1078" spans="1:2" x14ac:dyDescent="0.25">
      <c r="A1078" t="s">
        <v>1625</v>
      </c>
      <c r="B1078">
        <v>1575</v>
      </c>
    </row>
    <row r="1079" spans="1:2" x14ac:dyDescent="0.25">
      <c r="A1079" t="s">
        <v>1626</v>
      </c>
      <c r="B1079">
        <v>1576</v>
      </c>
    </row>
    <row r="1080" spans="1:2" x14ac:dyDescent="0.25">
      <c r="A1080" t="s">
        <v>1627</v>
      </c>
      <c r="B1080">
        <v>1577</v>
      </c>
    </row>
    <row r="1081" spans="1:2" x14ac:dyDescent="0.25">
      <c r="A1081" t="s">
        <v>1628</v>
      </c>
      <c r="B1081">
        <v>1578</v>
      </c>
    </row>
    <row r="1082" spans="1:2" x14ac:dyDescent="0.25">
      <c r="A1082" t="s">
        <v>1629</v>
      </c>
      <c r="B1082">
        <v>1579</v>
      </c>
    </row>
    <row r="1083" spans="1:2" x14ac:dyDescent="0.25">
      <c r="A1083" t="s">
        <v>1630</v>
      </c>
      <c r="B1083">
        <v>1580</v>
      </c>
    </row>
    <row r="1084" spans="1:2" x14ac:dyDescent="0.25">
      <c r="A1084" t="s">
        <v>1631</v>
      </c>
      <c r="B1084">
        <v>1581</v>
      </c>
    </row>
    <row r="1085" spans="1:2" x14ac:dyDescent="0.25">
      <c r="A1085" t="s">
        <v>1632</v>
      </c>
      <c r="B1085">
        <v>1582</v>
      </c>
    </row>
    <row r="1086" spans="1:2" x14ac:dyDescent="0.25">
      <c r="A1086" t="s">
        <v>1633</v>
      </c>
      <c r="B1086">
        <v>1583</v>
      </c>
    </row>
    <row r="1087" spans="1:2" x14ac:dyDescent="0.25">
      <c r="A1087" t="s">
        <v>1634</v>
      </c>
      <c r="B1087">
        <v>1584</v>
      </c>
    </row>
    <row r="1088" spans="1:2" x14ac:dyDescent="0.25">
      <c r="A1088" t="s">
        <v>1635</v>
      </c>
      <c r="B1088">
        <v>1585</v>
      </c>
    </row>
    <row r="1089" spans="1:2" x14ac:dyDescent="0.25">
      <c r="A1089" t="s">
        <v>1636</v>
      </c>
      <c r="B1089">
        <v>1586</v>
      </c>
    </row>
    <row r="1090" spans="1:2" x14ac:dyDescent="0.25">
      <c r="A1090" t="s">
        <v>1637</v>
      </c>
      <c r="B1090">
        <v>1587</v>
      </c>
    </row>
    <row r="1091" spans="1:2" x14ac:dyDescent="0.25">
      <c r="A1091" t="s">
        <v>1638</v>
      </c>
      <c r="B1091">
        <v>1588</v>
      </c>
    </row>
    <row r="1092" spans="1:2" x14ac:dyDescent="0.25">
      <c r="A1092" t="s">
        <v>1639</v>
      </c>
      <c r="B1092">
        <v>1589</v>
      </c>
    </row>
    <row r="1093" spans="1:2" x14ac:dyDescent="0.25">
      <c r="A1093" t="s">
        <v>1640</v>
      </c>
      <c r="B1093">
        <v>1590</v>
      </c>
    </row>
    <row r="1094" spans="1:2" x14ac:dyDescent="0.25">
      <c r="A1094" t="s">
        <v>1641</v>
      </c>
      <c r="B1094">
        <v>1591</v>
      </c>
    </row>
    <row r="1095" spans="1:2" x14ac:dyDescent="0.25">
      <c r="A1095" t="s">
        <v>1642</v>
      </c>
      <c r="B1095">
        <v>1592</v>
      </c>
    </row>
    <row r="1096" spans="1:2" x14ac:dyDescent="0.25">
      <c r="A1096" t="s">
        <v>1643</v>
      </c>
      <c r="B1096">
        <v>1593</v>
      </c>
    </row>
    <row r="1097" spans="1:2" x14ac:dyDescent="0.25">
      <c r="A1097" t="s">
        <v>1644</v>
      </c>
      <c r="B1097">
        <v>1594</v>
      </c>
    </row>
    <row r="1098" spans="1:2" x14ac:dyDescent="0.25">
      <c r="A1098" t="s">
        <v>1645</v>
      </c>
      <c r="B1098">
        <v>1595</v>
      </c>
    </row>
    <row r="1099" spans="1:2" x14ac:dyDescent="0.25">
      <c r="A1099" t="s">
        <v>1646</v>
      </c>
      <c r="B1099">
        <v>1596</v>
      </c>
    </row>
    <row r="1100" spans="1:2" x14ac:dyDescent="0.25">
      <c r="A1100" t="s">
        <v>1647</v>
      </c>
      <c r="B1100">
        <v>1597</v>
      </c>
    </row>
    <row r="1101" spans="1:2" x14ac:dyDescent="0.25">
      <c r="A1101" t="s">
        <v>1648</v>
      </c>
      <c r="B1101">
        <v>1598</v>
      </c>
    </row>
    <row r="1102" spans="1:2" x14ac:dyDescent="0.25">
      <c r="A1102" t="s">
        <v>1649</v>
      </c>
      <c r="B1102">
        <v>1599</v>
      </c>
    </row>
    <row r="1103" spans="1:2" x14ac:dyDescent="0.25">
      <c r="A1103" t="s">
        <v>1650</v>
      </c>
      <c r="B1103">
        <v>1600</v>
      </c>
    </row>
    <row r="1104" spans="1:2" x14ac:dyDescent="0.25">
      <c r="A1104" t="s">
        <v>1651</v>
      </c>
      <c r="B1104">
        <v>1601</v>
      </c>
    </row>
    <row r="1105" spans="1:2" x14ac:dyDescent="0.25">
      <c r="A1105" t="s">
        <v>1652</v>
      </c>
      <c r="B1105">
        <v>1602</v>
      </c>
    </row>
    <row r="1106" spans="1:2" x14ac:dyDescent="0.25">
      <c r="A1106" t="s">
        <v>1653</v>
      </c>
      <c r="B1106">
        <v>1603</v>
      </c>
    </row>
    <row r="1107" spans="1:2" x14ac:dyDescent="0.25">
      <c r="A1107" t="s">
        <v>1654</v>
      </c>
      <c r="B1107">
        <v>1604</v>
      </c>
    </row>
    <row r="1108" spans="1:2" x14ac:dyDescent="0.25">
      <c r="A1108" t="s">
        <v>1655</v>
      </c>
      <c r="B1108">
        <v>1605</v>
      </c>
    </row>
    <row r="1109" spans="1:2" x14ac:dyDescent="0.25">
      <c r="A1109" t="s">
        <v>1656</v>
      </c>
      <c r="B1109">
        <v>1606</v>
      </c>
    </row>
    <row r="1110" spans="1:2" x14ac:dyDescent="0.25">
      <c r="A1110" t="s">
        <v>1657</v>
      </c>
      <c r="B1110">
        <v>1607</v>
      </c>
    </row>
    <row r="1111" spans="1:2" x14ac:dyDescent="0.25">
      <c r="A1111" t="s">
        <v>1658</v>
      </c>
      <c r="B1111">
        <v>1608</v>
      </c>
    </row>
    <row r="1112" spans="1:2" x14ac:dyDescent="0.25">
      <c r="A1112" t="s">
        <v>1659</v>
      </c>
      <c r="B1112">
        <v>1609</v>
      </c>
    </row>
    <row r="1113" spans="1:2" x14ac:dyDescent="0.25">
      <c r="A1113" t="s">
        <v>1660</v>
      </c>
      <c r="B1113">
        <v>1610</v>
      </c>
    </row>
    <row r="1114" spans="1:2" x14ac:dyDescent="0.25">
      <c r="A1114" t="s">
        <v>1661</v>
      </c>
      <c r="B1114">
        <v>1611</v>
      </c>
    </row>
    <row r="1115" spans="1:2" x14ac:dyDescent="0.25">
      <c r="A1115" t="s">
        <v>1662</v>
      </c>
      <c r="B1115">
        <v>1612</v>
      </c>
    </row>
    <row r="1116" spans="1:2" x14ac:dyDescent="0.25">
      <c r="A1116" t="s">
        <v>1663</v>
      </c>
      <c r="B1116">
        <v>1613</v>
      </c>
    </row>
    <row r="1117" spans="1:2" x14ac:dyDescent="0.25">
      <c r="A1117" t="s">
        <v>1664</v>
      </c>
      <c r="B1117">
        <v>1614</v>
      </c>
    </row>
    <row r="1118" spans="1:2" x14ac:dyDescent="0.25">
      <c r="A1118" t="s">
        <v>1665</v>
      </c>
      <c r="B1118">
        <v>1615</v>
      </c>
    </row>
    <row r="1119" spans="1:2" x14ac:dyDescent="0.25">
      <c r="A1119" t="s">
        <v>1666</v>
      </c>
      <c r="B1119">
        <v>1616</v>
      </c>
    </row>
    <row r="1120" spans="1:2" x14ac:dyDescent="0.25">
      <c r="A1120" t="s">
        <v>1667</v>
      </c>
      <c r="B1120">
        <v>1617</v>
      </c>
    </row>
    <row r="1121" spans="1:2" x14ac:dyDescent="0.25">
      <c r="A1121" t="s">
        <v>1668</v>
      </c>
      <c r="B1121">
        <v>1618</v>
      </c>
    </row>
    <row r="1122" spans="1:2" x14ac:dyDescent="0.25">
      <c r="A1122" t="s">
        <v>1669</v>
      </c>
      <c r="B1122">
        <v>1619</v>
      </c>
    </row>
    <row r="1123" spans="1:2" x14ac:dyDescent="0.25">
      <c r="A1123" t="s">
        <v>1670</v>
      </c>
      <c r="B1123">
        <v>1620</v>
      </c>
    </row>
    <row r="1124" spans="1:2" x14ac:dyDescent="0.25">
      <c r="A1124" t="s">
        <v>1671</v>
      </c>
      <c r="B1124">
        <v>1621</v>
      </c>
    </row>
    <row r="1125" spans="1:2" x14ac:dyDescent="0.25">
      <c r="A1125" t="s">
        <v>1672</v>
      </c>
      <c r="B1125">
        <v>1622</v>
      </c>
    </row>
    <row r="1126" spans="1:2" x14ac:dyDescent="0.25">
      <c r="A1126" t="s">
        <v>1673</v>
      </c>
      <c r="B1126">
        <v>1623</v>
      </c>
    </row>
    <row r="1127" spans="1:2" x14ac:dyDescent="0.25">
      <c r="A1127" t="s">
        <v>1674</v>
      </c>
      <c r="B1127">
        <v>1624</v>
      </c>
    </row>
    <row r="1128" spans="1:2" x14ac:dyDescent="0.25">
      <c r="A1128" t="s">
        <v>1675</v>
      </c>
      <c r="B1128">
        <v>1625</v>
      </c>
    </row>
    <row r="1129" spans="1:2" x14ac:dyDescent="0.25">
      <c r="A1129" t="s">
        <v>1676</v>
      </c>
      <c r="B1129">
        <v>1626</v>
      </c>
    </row>
    <row r="1130" spans="1:2" x14ac:dyDescent="0.25">
      <c r="A1130" t="s">
        <v>1677</v>
      </c>
      <c r="B1130">
        <v>1627</v>
      </c>
    </row>
    <row r="1131" spans="1:2" x14ac:dyDescent="0.25">
      <c r="A1131" t="s">
        <v>1678</v>
      </c>
      <c r="B1131">
        <v>1628</v>
      </c>
    </row>
    <row r="1132" spans="1:2" x14ac:dyDescent="0.25">
      <c r="A1132" t="s">
        <v>1679</v>
      </c>
      <c r="B1132">
        <v>1629</v>
      </c>
    </row>
    <row r="1133" spans="1:2" x14ac:dyDescent="0.25">
      <c r="A1133" t="s">
        <v>1680</v>
      </c>
      <c r="B1133">
        <v>1630</v>
      </c>
    </row>
    <row r="1134" spans="1:2" x14ac:dyDescent="0.25">
      <c r="A1134" t="s">
        <v>1681</v>
      </c>
      <c r="B1134">
        <v>1631</v>
      </c>
    </row>
    <row r="1135" spans="1:2" x14ac:dyDescent="0.25">
      <c r="A1135" t="s">
        <v>1682</v>
      </c>
      <c r="B1135">
        <v>1632</v>
      </c>
    </row>
    <row r="1136" spans="1:2" x14ac:dyDescent="0.25">
      <c r="A1136" t="s">
        <v>1683</v>
      </c>
      <c r="B1136">
        <v>1633</v>
      </c>
    </row>
    <row r="1137" spans="1:2" x14ac:dyDescent="0.25">
      <c r="A1137" t="s">
        <v>1684</v>
      </c>
      <c r="B1137">
        <v>1634</v>
      </c>
    </row>
    <row r="1138" spans="1:2" x14ac:dyDescent="0.25">
      <c r="A1138" t="s">
        <v>1685</v>
      </c>
      <c r="B1138">
        <v>1635</v>
      </c>
    </row>
    <row r="1139" spans="1:2" x14ac:dyDescent="0.25">
      <c r="A1139" t="s">
        <v>1686</v>
      </c>
      <c r="B1139">
        <v>1636</v>
      </c>
    </row>
    <row r="1140" spans="1:2" x14ac:dyDescent="0.25">
      <c r="A1140" t="s">
        <v>1687</v>
      </c>
      <c r="B1140">
        <v>1637</v>
      </c>
    </row>
    <row r="1141" spans="1:2" x14ac:dyDescent="0.25">
      <c r="A1141" t="s">
        <v>1688</v>
      </c>
      <c r="B1141">
        <v>1638</v>
      </c>
    </row>
    <row r="1142" spans="1:2" x14ac:dyDescent="0.25">
      <c r="A1142" t="s">
        <v>1689</v>
      </c>
      <c r="B1142">
        <v>1639</v>
      </c>
    </row>
    <row r="1143" spans="1:2" x14ac:dyDescent="0.25">
      <c r="A1143" t="s">
        <v>1690</v>
      </c>
      <c r="B1143">
        <v>1640</v>
      </c>
    </row>
    <row r="1144" spans="1:2" x14ac:dyDescent="0.25">
      <c r="A1144" t="s">
        <v>1691</v>
      </c>
      <c r="B1144">
        <v>1641</v>
      </c>
    </row>
    <row r="1145" spans="1:2" x14ac:dyDescent="0.25">
      <c r="A1145" t="s">
        <v>1692</v>
      </c>
      <c r="B1145">
        <v>1642</v>
      </c>
    </row>
    <row r="1146" spans="1:2" x14ac:dyDescent="0.25">
      <c r="A1146" t="s">
        <v>1693</v>
      </c>
      <c r="B1146">
        <v>1643</v>
      </c>
    </row>
    <row r="1147" spans="1:2" x14ac:dyDescent="0.25">
      <c r="A1147" t="s">
        <v>1694</v>
      </c>
      <c r="B1147">
        <v>1644</v>
      </c>
    </row>
    <row r="1148" spans="1:2" x14ac:dyDescent="0.25">
      <c r="A1148" t="s">
        <v>1695</v>
      </c>
      <c r="B1148">
        <v>1645</v>
      </c>
    </row>
    <row r="1149" spans="1:2" x14ac:dyDescent="0.25">
      <c r="A1149" t="s">
        <v>1696</v>
      </c>
      <c r="B1149">
        <v>1646</v>
      </c>
    </row>
    <row r="1150" spans="1:2" x14ac:dyDescent="0.25">
      <c r="A1150" t="s">
        <v>1697</v>
      </c>
      <c r="B1150">
        <v>1647</v>
      </c>
    </row>
    <row r="1151" spans="1:2" x14ac:dyDescent="0.25">
      <c r="A1151" t="s">
        <v>1698</v>
      </c>
      <c r="B1151">
        <v>1648</v>
      </c>
    </row>
    <row r="1152" spans="1:2" x14ac:dyDescent="0.25">
      <c r="A1152" t="s">
        <v>1699</v>
      </c>
      <c r="B1152">
        <v>1649</v>
      </c>
    </row>
    <row r="1153" spans="1:2" x14ac:dyDescent="0.25">
      <c r="A1153" t="s">
        <v>1700</v>
      </c>
      <c r="B1153">
        <v>1650</v>
      </c>
    </row>
    <row r="1154" spans="1:2" x14ac:dyDescent="0.25">
      <c r="A1154" t="s">
        <v>1701</v>
      </c>
      <c r="B1154">
        <v>1651</v>
      </c>
    </row>
    <row r="1155" spans="1:2" x14ac:dyDescent="0.25">
      <c r="A1155" t="s">
        <v>1702</v>
      </c>
      <c r="B1155">
        <v>1652</v>
      </c>
    </row>
    <row r="1156" spans="1:2" x14ac:dyDescent="0.25">
      <c r="A1156" t="s">
        <v>1703</v>
      </c>
      <c r="B1156">
        <v>1653</v>
      </c>
    </row>
    <row r="1157" spans="1:2" x14ac:dyDescent="0.25">
      <c r="A1157" t="s">
        <v>1704</v>
      </c>
      <c r="B1157">
        <v>1654</v>
      </c>
    </row>
    <row r="1158" spans="1:2" x14ac:dyDescent="0.25">
      <c r="A1158" t="s">
        <v>1705</v>
      </c>
      <c r="B1158">
        <v>1655</v>
      </c>
    </row>
    <row r="1159" spans="1:2" x14ac:dyDescent="0.25">
      <c r="A1159" t="s">
        <v>1706</v>
      </c>
      <c r="B1159">
        <v>1656</v>
      </c>
    </row>
    <row r="1160" spans="1:2" x14ac:dyDescent="0.25">
      <c r="A1160" t="s">
        <v>1707</v>
      </c>
      <c r="B1160">
        <v>1657</v>
      </c>
    </row>
    <row r="1161" spans="1:2" x14ac:dyDescent="0.25">
      <c r="A1161" t="s">
        <v>1708</v>
      </c>
      <c r="B1161">
        <v>1658</v>
      </c>
    </row>
    <row r="1162" spans="1:2" x14ac:dyDescent="0.25">
      <c r="A1162" t="s">
        <v>1709</v>
      </c>
      <c r="B1162">
        <v>1659</v>
      </c>
    </row>
    <row r="1163" spans="1:2" x14ac:dyDescent="0.25">
      <c r="A1163" t="s">
        <v>1710</v>
      </c>
      <c r="B1163">
        <v>1660</v>
      </c>
    </row>
    <row r="1164" spans="1:2" x14ac:dyDescent="0.25">
      <c r="A1164" t="s">
        <v>1711</v>
      </c>
      <c r="B1164">
        <v>1661</v>
      </c>
    </row>
    <row r="1165" spans="1:2" x14ac:dyDescent="0.25">
      <c r="A1165" t="s">
        <v>1712</v>
      </c>
      <c r="B1165">
        <v>1662</v>
      </c>
    </row>
    <row r="1166" spans="1:2" x14ac:dyDescent="0.25">
      <c r="A1166" t="s">
        <v>1713</v>
      </c>
      <c r="B1166">
        <v>1663</v>
      </c>
    </row>
    <row r="1167" spans="1:2" x14ac:dyDescent="0.25">
      <c r="A1167" t="s">
        <v>1714</v>
      </c>
      <c r="B1167">
        <v>1664</v>
      </c>
    </row>
    <row r="1168" spans="1:2" x14ac:dyDescent="0.25">
      <c r="A1168" t="s">
        <v>1715</v>
      </c>
      <c r="B1168">
        <v>1665</v>
      </c>
    </row>
    <row r="1169" spans="1:2" x14ac:dyDescent="0.25">
      <c r="A1169" t="s">
        <v>1716</v>
      </c>
      <c r="B1169">
        <v>1666</v>
      </c>
    </row>
    <row r="1170" spans="1:2" x14ac:dyDescent="0.25">
      <c r="A1170" t="s">
        <v>1717</v>
      </c>
      <c r="B1170">
        <v>1667</v>
      </c>
    </row>
    <row r="1171" spans="1:2" x14ac:dyDescent="0.25">
      <c r="A1171" t="s">
        <v>1718</v>
      </c>
      <c r="B1171">
        <v>1668</v>
      </c>
    </row>
    <row r="1172" spans="1:2" x14ac:dyDescent="0.25">
      <c r="A1172" t="s">
        <v>1719</v>
      </c>
      <c r="B1172">
        <v>1669</v>
      </c>
    </row>
    <row r="1173" spans="1:2" x14ac:dyDescent="0.25">
      <c r="A1173" t="s">
        <v>1720</v>
      </c>
      <c r="B1173">
        <v>1670</v>
      </c>
    </row>
    <row r="1174" spans="1:2" x14ac:dyDescent="0.25">
      <c r="A1174" t="s">
        <v>1721</v>
      </c>
      <c r="B1174">
        <v>1671</v>
      </c>
    </row>
    <row r="1175" spans="1:2" x14ac:dyDescent="0.25">
      <c r="A1175" t="s">
        <v>1722</v>
      </c>
      <c r="B1175">
        <v>1672</v>
      </c>
    </row>
    <row r="1176" spans="1:2" x14ac:dyDescent="0.25">
      <c r="A1176" t="s">
        <v>1723</v>
      </c>
      <c r="B1176">
        <v>1673</v>
      </c>
    </row>
    <row r="1177" spans="1:2" x14ac:dyDescent="0.25">
      <c r="A1177" t="s">
        <v>1724</v>
      </c>
      <c r="B1177">
        <v>1674</v>
      </c>
    </row>
    <row r="1178" spans="1:2" x14ac:dyDescent="0.25">
      <c r="A1178" t="s">
        <v>1725</v>
      </c>
      <c r="B1178">
        <v>1675</v>
      </c>
    </row>
    <row r="1179" spans="1:2" x14ac:dyDescent="0.25">
      <c r="A1179" t="s">
        <v>1726</v>
      </c>
      <c r="B1179">
        <v>1676</v>
      </c>
    </row>
    <row r="1180" spans="1:2" x14ac:dyDescent="0.25">
      <c r="A1180" t="s">
        <v>1727</v>
      </c>
      <c r="B1180">
        <v>1677</v>
      </c>
    </row>
    <row r="1181" spans="1:2" x14ac:dyDescent="0.25">
      <c r="A1181" t="s">
        <v>1728</v>
      </c>
      <c r="B1181">
        <v>1678</v>
      </c>
    </row>
    <row r="1182" spans="1:2" x14ac:dyDescent="0.25">
      <c r="A1182" t="s">
        <v>1729</v>
      </c>
      <c r="B1182">
        <v>1679</v>
      </c>
    </row>
    <row r="1183" spans="1:2" x14ac:dyDescent="0.25">
      <c r="A1183" t="s">
        <v>1730</v>
      </c>
      <c r="B1183">
        <v>1680</v>
      </c>
    </row>
    <row r="1184" spans="1:2" x14ac:dyDescent="0.25">
      <c r="A1184" t="s">
        <v>1731</v>
      </c>
      <c r="B1184">
        <v>1681</v>
      </c>
    </row>
    <row r="1185" spans="1:2" x14ac:dyDescent="0.25">
      <c r="A1185" t="s">
        <v>1732</v>
      </c>
      <c r="B1185">
        <v>1682</v>
      </c>
    </row>
    <row r="1186" spans="1:2" x14ac:dyDescent="0.25">
      <c r="A1186" t="s">
        <v>1733</v>
      </c>
      <c r="B1186">
        <v>1683</v>
      </c>
    </row>
    <row r="1187" spans="1:2" x14ac:dyDescent="0.25">
      <c r="A1187" t="s">
        <v>1734</v>
      </c>
      <c r="B1187">
        <v>1684</v>
      </c>
    </row>
    <row r="1188" spans="1:2" x14ac:dyDescent="0.25">
      <c r="A1188" t="s">
        <v>1735</v>
      </c>
      <c r="B1188">
        <v>1685</v>
      </c>
    </row>
    <row r="1189" spans="1:2" x14ac:dyDescent="0.25">
      <c r="A1189" t="s">
        <v>1736</v>
      </c>
      <c r="B1189">
        <v>1686</v>
      </c>
    </row>
    <row r="1190" spans="1:2" x14ac:dyDescent="0.25">
      <c r="A1190" t="s">
        <v>1737</v>
      </c>
      <c r="B1190">
        <v>1687</v>
      </c>
    </row>
    <row r="1191" spans="1:2" x14ac:dyDescent="0.25">
      <c r="A1191" t="s">
        <v>1738</v>
      </c>
      <c r="B1191">
        <v>1688</v>
      </c>
    </row>
    <row r="1192" spans="1:2" x14ac:dyDescent="0.25">
      <c r="A1192" t="s">
        <v>1739</v>
      </c>
      <c r="B1192">
        <v>1689</v>
      </c>
    </row>
    <row r="1193" spans="1:2" x14ac:dyDescent="0.25">
      <c r="A1193" t="s">
        <v>1740</v>
      </c>
      <c r="B1193">
        <v>1690</v>
      </c>
    </row>
    <row r="1194" spans="1:2" x14ac:dyDescent="0.25">
      <c r="A1194" t="s">
        <v>1741</v>
      </c>
      <c r="B1194">
        <v>1691</v>
      </c>
    </row>
    <row r="1195" spans="1:2" x14ac:dyDescent="0.25">
      <c r="A1195" t="s">
        <v>1742</v>
      </c>
      <c r="B1195">
        <v>1692</v>
      </c>
    </row>
    <row r="1196" spans="1:2" x14ac:dyDescent="0.25">
      <c r="A1196" t="s">
        <v>1743</v>
      </c>
      <c r="B1196">
        <v>1693</v>
      </c>
    </row>
    <row r="1197" spans="1:2" x14ac:dyDescent="0.25">
      <c r="A1197" t="s">
        <v>1744</v>
      </c>
      <c r="B1197">
        <v>1694</v>
      </c>
    </row>
    <row r="1198" spans="1:2" x14ac:dyDescent="0.25">
      <c r="A1198" t="s">
        <v>1745</v>
      </c>
      <c r="B1198">
        <v>1695</v>
      </c>
    </row>
    <row r="1199" spans="1:2" x14ac:dyDescent="0.25">
      <c r="A1199" t="s">
        <v>1746</v>
      </c>
      <c r="B1199">
        <v>1696</v>
      </c>
    </row>
    <row r="1200" spans="1:2" x14ac:dyDescent="0.25">
      <c r="A1200" t="s">
        <v>1747</v>
      </c>
      <c r="B1200">
        <v>1697</v>
      </c>
    </row>
    <row r="1201" spans="1:2" x14ac:dyDescent="0.25">
      <c r="A1201" t="s">
        <v>1748</v>
      </c>
      <c r="B1201">
        <v>1698</v>
      </c>
    </row>
    <row r="1202" spans="1:2" x14ac:dyDescent="0.25">
      <c r="A1202" t="s">
        <v>1749</v>
      </c>
      <c r="B1202">
        <v>1699</v>
      </c>
    </row>
    <row r="1203" spans="1:2" x14ac:dyDescent="0.25">
      <c r="A1203" t="s">
        <v>1750</v>
      </c>
      <c r="B1203">
        <v>1700</v>
      </c>
    </row>
    <row r="1204" spans="1:2" x14ac:dyDescent="0.25">
      <c r="A1204" t="s">
        <v>1751</v>
      </c>
      <c r="B1204">
        <v>1701</v>
      </c>
    </row>
    <row r="1205" spans="1:2" x14ac:dyDescent="0.25">
      <c r="A1205" t="s">
        <v>1752</v>
      </c>
      <c r="B1205">
        <v>1702</v>
      </c>
    </row>
    <row r="1206" spans="1:2" x14ac:dyDescent="0.25">
      <c r="A1206" t="s">
        <v>1753</v>
      </c>
      <c r="B1206">
        <v>1703</v>
      </c>
    </row>
    <row r="1207" spans="1:2" x14ac:dyDescent="0.25">
      <c r="A1207" t="s">
        <v>1754</v>
      </c>
      <c r="B1207">
        <v>1704</v>
      </c>
    </row>
    <row r="1208" spans="1:2" x14ac:dyDescent="0.25">
      <c r="A1208" t="s">
        <v>1755</v>
      </c>
      <c r="B1208">
        <v>1705</v>
      </c>
    </row>
    <row r="1209" spans="1:2" x14ac:dyDescent="0.25">
      <c r="A1209" t="s">
        <v>1756</v>
      </c>
      <c r="B1209">
        <v>1706</v>
      </c>
    </row>
    <row r="1210" spans="1:2" x14ac:dyDescent="0.25">
      <c r="A1210" t="s">
        <v>1757</v>
      </c>
      <c r="B1210">
        <v>1707</v>
      </c>
    </row>
    <row r="1211" spans="1:2" x14ac:dyDescent="0.25">
      <c r="A1211" t="s">
        <v>1758</v>
      </c>
      <c r="B1211">
        <v>1708</v>
      </c>
    </row>
    <row r="1212" spans="1:2" x14ac:dyDescent="0.25">
      <c r="A1212" t="s">
        <v>1759</v>
      </c>
      <c r="B1212">
        <v>1709</v>
      </c>
    </row>
    <row r="1213" spans="1:2" x14ac:dyDescent="0.25">
      <c r="A1213" t="s">
        <v>1760</v>
      </c>
      <c r="B1213">
        <v>1710</v>
      </c>
    </row>
    <row r="1214" spans="1:2" x14ac:dyDescent="0.25">
      <c r="A1214" t="s">
        <v>1761</v>
      </c>
      <c r="B1214">
        <v>1711</v>
      </c>
    </row>
    <row r="1215" spans="1:2" x14ac:dyDescent="0.25">
      <c r="A1215" t="s">
        <v>1762</v>
      </c>
      <c r="B1215">
        <v>1712</v>
      </c>
    </row>
    <row r="1216" spans="1:2" x14ac:dyDescent="0.25">
      <c r="A1216" t="s">
        <v>1763</v>
      </c>
      <c r="B1216">
        <v>1713</v>
      </c>
    </row>
    <row r="1217" spans="1:2" x14ac:dyDescent="0.25">
      <c r="A1217" t="s">
        <v>1764</v>
      </c>
      <c r="B1217">
        <v>1714</v>
      </c>
    </row>
    <row r="1218" spans="1:2" x14ac:dyDescent="0.25">
      <c r="A1218" t="s">
        <v>1765</v>
      </c>
      <c r="B1218">
        <v>1715</v>
      </c>
    </row>
    <row r="1219" spans="1:2" x14ac:dyDescent="0.25">
      <c r="A1219" t="s">
        <v>1766</v>
      </c>
      <c r="B1219">
        <v>1716</v>
      </c>
    </row>
    <row r="1220" spans="1:2" x14ac:dyDescent="0.25">
      <c r="A1220" t="s">
        <v>1767</v>
      </c>
      <c r="B1220">
        <v>1717</v>
      </c>
    </row>
    <row r="1221" spans="1:2" x14ac:dyDescent="0.25">
      <c r="A1221" t="s">
        <v>1768</v>
      </c>
      <c r="B1221">
        <v>1718</v>
      </c>
    </row>
    <row r="1222" spans="1:2" x14ac:dyDescent="0.25">
      <c r="A1222" t="s">
        <v>1769</v>
      </c>
      <c r="B1222">
        <v>1719</v>
      </c>
    </row>
    <row r="1223" spans="1:2" x14ac:dyDescent="0.25">
      <c r="A1223" t="s">
        <v>1770</v>
      </c>
      <c r="B1223">
        <v>1720</v>
      </c>
    </row>
    <row r="1224" spans="1:2" x14ac:dyDescent="0.25">
      <c r="A1224" t="s">
        <v>1771</v>
      </c>
      <c r="B1224">
        <v>1721</v>
      </c>
    </row>
    <row r="1225" spans="1:2" x14ac:dyDescent="0.25">
      <c r="A1225" t="s">
        <v>1772</v>
      </c>
      <c r="B1225">
        <v>1722</v>
      </c>
    </row>
    <row r="1226" spans="1:2" x14ac:dyDescent="0.25">
      <c r="A1226" t="s">
        <v>1773</v>
      </c>
      <c r="B1226">
        <v>1723</v>
      </c>
    </row>
    <row r="1227" spans="1:2" x14ac:dyDescent="0.25">
      <c r="A1227" t="s">
        <v>1774</v>
      </c>
      <c r="B1227">
        <v>1724</v>
      </c>
    </row>
    <row r="1228" spans="1:2" x14ac:dyDescent="0.25">
      <c r="A1228" t="s">
        <v>1775</v>
      </c>
      <c r="B1228">
        <v>1725</v>
      </c>
    </row>
    <row r="1229" spans="1:2" x14ac:dyDescent="0.25">
      <c r="A1229" t="s">
        <v>1776</v>
      </c>
      <c r="B1229">
        <v>1726</v>
      </c>
    </row>
    <row r="1230" spans="1:2" x14ac:dyDescent="0.25">
      <c r="A1230" t="s">
        <v>1777</v>
      </c>
      <c r="B1230">
        <v>1727</v>
      </c>
    </row>
    <row r="1231" spans="1:2" x14ac:dyDescent="0.25">
      <c r="A1231" t="s">
        <v>1778</v>
      </c>
      <c r="B1231">
        <v>1728</v>
      </c>
    </row>
    <row r="1232" spans="1:2" x14ac:dyDescent="0.25">
      <c r="A1232" t="s">
        <v>1779</v>
      </c>
      <c r="B1232">
        <v>1729</v>
      </c>
    </row>
    <row r="1233" spans="1:2" x14ac:dyDescent="0.25">
      <c r="A1233" t="s">
        <v>1780</v>
      </c>
      <c r="B1233">
        <v>1730</v>
      </c>
    </row>
    <row r="1234" spans="1:2" x14ac:dyDescent="0.25">
      <c r="A1234" t="s">
        <v>1781</v>
      </c>
      <c r="B1234">
        <v>1731</v>
      </c>
    </row>
    <row r="1235" spans="1:2" x14ac:dyDescent="0.25">
      <c r="A1235" t="s">
        <v>1782</v>
      </c>
      <c r="B1235">
        <v>1732</v>
      </c>
    </row>
    <row r="1236" spans="1:2" x14ac:dyDescent="0.25">
      <c r="A1236" t="s">
        <v>1783</v>
      </c>
      <c r="B1236">
        <v>1733</v>
      </c>
    </row>
    <row r="1237" spans="1:2" x14ac:dyDescent="0.25">
      <c r="A1237" t="s">
        <v>1784</v>
      </c>
      <c r="B1237">
        <v>1734</v>
      </c>
    </row>
    <row r="1238" spans="1:2" x14ac:dyDescent="0.25">
      <c r="A1238" t="s">
        <v>1785</v>
      </c>
      <c r="B1238">
        <v>1735</v>
      </c>
    </row>
    <row r="1239" spans="1:2" x14ac:dyDescent="0.25">
      <c r="A1239" t="s">
        <v>1786</v>
      </c>
      <c r="B1239">
        <v>1736</v>
      </c>
    </row>
    <row r="1240" spans="1:2" x14ac:dyDescent="0.25">
      <c r="A1240" t="s">
        <v>1787</v>
      </c>
      <c r="B1240">
        <v>1737</v>
      </c>
    </row>
    <row r="1241" spans="1:2" x14ac:dyDescent="0.25">
      <c r="A1241" t="s">
        <v>1788</v>
      </c>
      <c r="B1241">
        <v>1738</v>
      </c>
    </row>
    <row r="1242" spans="1:2" x14ac:dyDescent="0.25">
      <c r="A1242" t="s">
        <v>1789</v>
      </c>
      <c r="B1242">
        <v>1739</v>
      </c>
    </row>
    <row r="1243" spans="1:2" x14ac:dyDescent="0.25">
      <c r="A1243" t="s">
        <v>1790</v>
      </c>
      <c r="B1243">
        <v>1740</v>
      </c>
    </row>
    <row r="1244" spans="1:2" x14ac:dyDescent="0.25">
      <c r="A1244" t="s">
        <v>1791</v>
      </c>
      <c r="B1244">
        <v>1741</v>
      </c>
    </row>
    <row r="1245" spans="1:2" x14ac:dyDescent="0.25">
      <c r="A1245" t="s">
        <v>1792</v>
      </c>
      <c r="B1245">
        <v>1742</v>
      </c>
    </row>
    <row r="1246" spans="1:2" x14ac:dyDescent="0.25">
      <c r="A1246" t="s">
        <v>1793</v>
      </c>
      <c r="B1246">
        <v>1743</v>
      </c>
    </row>
    <row r="1247" spans="1:2" x14ac:dyDescent="0.25">
      <c r="A1247" t="s">
        <v>1794</v>
      </c>
      <c r="B1247">
        <v>1744</v>
      </c>
    </row>
    <row r="1248" spans="1:2" x14ac:dyDescent="0.25">
      <c r="A1248" t="s">
        <v>1795</v>
      </c>
      <c r="B1248">
        <v>1745</v>
      </c>
    </row>
    <row r="1249" spans="1:2" x14ac:dyDescent="0.25">
      <c r="A1249" t="s">
        <v>1796</v>
      </c>
      <c r="B1249">
        <v>1746</v>
      </c>
    </row>
    <row r="1250" spans="1:2" x14ac:dyDescent="0.25">
      <c r="A1250" t="s">
        <v>1797</v>
      </c>
      <c r="B1250">
        <v>1747</v>
      </c>
    </row>
    <row r="1251" spans="1:2" x14ac:dyDescent="0.25">
      <c r="A1251" t="s">
        <v>1798</v>
      </c>
      <c r="B1251">
        <v>1748</v>
      </c>
    </row>
    <row r="1252" spans="1:2" x14ac:dyDescent="0.25">
      <c r="A1252" t="s">
        <v>1799</v>
      </c>
      <c r="B1252">
        <v>1749</v>
      </c>
    </row>
    <row r="1253" spans="1:2" x14ac:dyDescent="0.25">
      <c r="A1253" t="s">
        <v>1800</v>
      </c>
      <c r="B1253">
        <v>1750</v>
      </c>
    </row>
    <row r="1254" spans="1:2" x14ac:dyDescent="0.25">
      <c r="A1254" t="s">
        <v>1801</v>
      </c>
      <c r="B1254">
        <v>1751</v>
      </c>
    </row>
    <row r="1255" spans="1:2" x14ac:dyDescent="0.25">
      <c r="A1255" t="s">
        <v>1802</v>
      </c>
      <c r="B1255">
        <v>1752</v>
      </c>
    </row>
    <row r="1256" spans="1:2" x14ac:dyDescent="0.25">
      <c r="A1256" t="s">
        <v>1803</v>
      </c>
      <c r="B1256">
        <v>1753</v>
      </c>
    </row>
    <row r="1257" spans="1:2" x14ac:dyDescent="0.25">
      <c r="A1257" t="s">
        <v>1804</v>
      </c>
      <c r="B1257">
        <v>1754</v>
      </c>
    </row>
    <row r="1258" spans="1:2" x14ac:dyDescent="0.25">
      <c r="A1258" t="s">
        <v>1805</v>
      </c>
      <c r="B1258">
        <v>1755</v>
      </c>
    </row>
    <row r="1259" spans="1:2" x14ac:dyDescent="0.25">
      <c r="A1259" t="s">
        <v>1806</v>
      </c>
      <c r="B1259">
        <v>1756</v>
      </c>
    </row>
    <row r="1260" spans="1:2" x14ac:dyDescent="0.25">
      <c r="A1260" t="s">
        <v>1807</v>
      </c>
      <c r="B1260">
        <v>1757</v>
      </c>
    </row>
    <row r="1261" spans="1:2" x14ac:dyDescent="0.25">
      <c r="A1261" t="s">
        <v>1808</v>
      </c>
      <c r="B1261">
        <v>1758</v>
      </c>
    </row>
    <row r="1262" spans="1:2" x14ac:dyDescent="0.25">
      <c r="A1262" t="s">
        <v>1809</v>
      </c>
      <c r="B1262">
        <v>1759</v>
      </c>
    </row>
    <row r="1263" spans="1:2" x14ac:dyDescent="0.25">
      <c r="A1263" t="s">
        <v>1810</v>
      </c>
      <c r="B1263">
        <v>1760</v>
      </c>
    </row>
    <row r="1264" spans="1:2" x14ac:dyDescent="0.25">
      <c r="A1264" t="s">
        <v>1811</v>
      </c>
      <c r="B1264">
        <v>1761</v>
      </c>
    </row>
    <row r="1265" spans="1:2" x14ac:dyDescent="0.25">
      <c r="A1265" t="s">
        <v>1812</v>
      </c>
      <c r="B1265">
        <v>1762</v>
      </c>
    </row>
    <row r="1266" spans="1:2" x14ac:dyDescent="0.25">
      <c r="A1266" t="s">
        <v>1813</v>
      </c>
      <c r="B1266">
        <v>1763</v>
      </c>
    </row>
    <row r="1267" spans="1:2" x14ac:dyDescent="0.25">
      <c r="A1267" t="s">
        <v>1814</v>
      </c>
      <c r="B1267">
        <v>1764</v>
      </c>
    </row>
    <row r="1268" spans="1:2" x14ac:dyDescent="0.25">
      <c r="A1268" t="s">
        <v>1815</v>
      </c>
      <c r="B1268">
        <v>1765</v>
      </c>
    </row>
    <row r="1269" spans="1:2" x14ac:dyDescent="0.25">
      <c r="A1269" t="s">
        <v>1816</v>
      </c>
      <c r="B1269">
        <v>1766</v>
      </c>
    </row>
    <row r="1270" spans="1:2" x14ac:dyDescent="0.25">
      <c r="A1270" t="s">
        <v>1817</v>
      </c>
      <c r="B1270">
        <v>1767</v>
      </c>
    </row>
    <row r="1271" spans="1:2" x14ac:dyDescent="0.25">
      <c r="A1271" t="s">
        <v>1818</v>
      </c>
      <c r="B1271">
        <v>1768</v>
      </c>
    </row>
    <row r="1272" spans="1:2" x14ac:dyDescent="0.25">
      <c r="A1272" t="s">
        <v>1819</v>
      </c>
      <c r="B1272">
        <v>1769</v>
      </c>
    </row>
    <row r="1273" spans="1:2" x14ac:dyDescent="0.25">
      <c r="A1273" t="s">
        <v>1820</v>
      </c>
      <c r="B1273">
        <v>1770</v>
      </c>
    </row>
    <row r="1274" spans="1:2" x14ac:dyDescent="0.25">
      <c r="A1274" t="s">
        <v>1821</v>
      </c>
      <c r="B1274">
        <v>1771</v>
      </c>
    </row>
    <row r="1275" spans="1:2" x14ac:dyDescent="0.25">
      <c r="A1275" t="s">
        <v>1822</v>
      </c>
      <c r="B1275">
        <v>1772</v>
      </c>
    </row>
    <row r="1276" spans="1:2" x14ac:dyDescent="0.25">
      <c r="A1276" t="s">
        <v>1823</v>
      </c>
      <c r="B1276">
        <v>1773</v>
      </c>
    </row>
    <row r="1277" spans="1:2" x14ac:dyDescent="0.25">
      <c r="A1277" t="s">
        <v>1824</v>
      </c>
      <c r="B1277">
        <v>1774</v>
      </c>
    </row>
    <row r="1278" spans="1:2" x14ac:dyDescent="0.25">
      <c r="A1278" t="s">
        <v>1825</v>
      </c>
      <c r="B1278">
        <v>1775</v>
      </c>
    </row>
    <row r="1279" spans="1:2" x14ac:dyDescent="0.25">
      <c r="A1279" t="s">
        <v>1826</v>
      </c>
      <c r="B1279">
        <v>1776</v>
      </c>
    </row>
    <row r="1280" spans="1:2" x14ac:dyDescent="0.25">
      <c r="A1280" t="s">
        <v>1827</v>
      </c>
      <c r="B1280">
        <v>1777</v>
      </c>
    </row>
    <row r="1281" spans="1:2" x14ac:dyDescent="0.25">
      <c r="A1281" t="s">
        <v>1828</v>
      </c>
      <c r="B1281">
        <v>1778</v>
      </c>
    </row>
    <row r="1282" spans="1:2" x14ac:dyDescent="0.25">
      <c r="A1282" t="s">
        <v>1829</v>
      </c>
      <c r="B1282">
        <v>1779</v>
      </c>
    </row>
    <row r="1283" spans="1:2" x14ac:dyDescent="0.25">
      <c r="A1283" t="s">
        <v>1830</v>
      </c>
      <c r="B1283">
        <v>1780</v>
      </c>
    </row>
    <row r="1284" spans="1:2" x14ac:dyDescent="0.25">
      <c r="A1284" t="s">
        <v>1831</v>
      </c>
      <c r="B1284">
        <v>1781</v>
      </c>
    </row>
    <row r="1285" spans="1:2" x14ac:dyDescent="0.25">
      <c r="A1285" t="s">
        <v>1832</v>
      </c>
      <c r="B1285">
        <v>1782</v>
      </c>
    </row>
    <row r="1286" spans="1:2" x14ac:dyDescent="0.25">
      <c r="A1286" t="s">
        <v>1833</v>
      </c>
      <c r="B1286">
        <v>1783</v>
      </c>
    </row>
    <row r="1287" spans="1:2" x14ac:dyDescent="0.25">
      <c r="A1287" t="s">
        <v>1834</v>
      </c>
      <c r="B1287">
        <v>1784</v>
      </c>
    </row>
    <row r="1288" spans="1:2" x14ac:dyDescent="0.25">
      <c r="A1288" t="s">
        <v>1835</v>
      </c>
      <c r="B1288">
        <v>1785</v>
      </c>
    </row>
    <row r="1289" spans="1:2" x14ac:dyDescent="0.25">
      <c r="A1289" t="s">
        <v>1836</v>
      </c>
      <c r="B1289">
        <v>1786</v>
      </c>
    </row>
    <row r="1290" spans="1:2" x14ac:dyDescent="0.25">
      <c r="A1290" t="s">
        <v>1837</v>
      </c>
      <c r="B1290">
        <v>1787</v>
      </c>
    </row>
    <row r="1291" spans="1:2" x14ac:dyDescent="0.25">
      <c r="A1291" t="s">
        <v>1838</v>
      </c>
      <c r="B1291">
        <v>1788</v>
      </c>
    </row>
    <row r="1292" spans="1:2" x14ac:dyDescent="0.25">
      <c r="A1292" t="s">
        <v>1839</v>
      </c>
      <c r="B1292">
        <v>1789</v>
      </c>
    </row>
    <row r="1293" spans="1:2" x14ac:dyDescent="0.25">
      <c r="A1293" t="s">
        <v>1840</v>
      </c>
      <c r="B1293">
        <v>1790</v>
      </c>
    </row>
    <row r="1294" spans="1:2" x14ac:dyDescent="0.25">
      <c r="A1294" t="s">
        <v>1841</v>
      </c>
      <c r="B1294">
        <v>1791</v>
      </c>
    </row>
    <row r="1295" spans="1:2" x14ac:dyDescent="0.25">
      <c r="A1295" t="s">
        <v>1842</v>
      </c>
      <c r="B1295">
        <v>1792</v>
      </c>
    </row>
    <row r="1296" spans="1:2" x14ac:dyDescent="0.25">
      <c r="A1296" t="s">
        <v>1843</v>
      </c>
      <c r="B1296">
        <v>1793</v>
      </c>
    </row>
    <row r="1297" spans="1:2" x14ac:dyDescent="0.25">
      <c r="A1297" t="s">
        <v>1844</v>
      </c>
      <c r="B1297">
        <v>1794</v>
      </c>
    </row>
    <row r="1298" spans="1:2" x14ac:dyDescent="0.25">
      <c r="A1298" t="s">
        <v>1845</v>
      </c>
      <c r="B1298">
        <v>1795</v>
      </c>
    </row>
    <row r="1299" spans="1:2" x14ac:dyDescent="0.25">
      <c r="A1299" t="s">
        <v>1846</v>
      </c>
      <c r="B1299">
        <v>1796</v>
      </c>
    </row>
    <row r="1300" spans="1:2" x14ac:dyDescent="0.25">
      <c r="A1300" t="s">
        <v>1847</v>
      </c>
      <c r="B1300">
        <v>1797</v>
      </c>
    </row>
    <row r="1301" spans="1:2" x14ac:dyDescent="0.25">
      <c r="A1301" t="s">
        <v>1848</v>
      </c>
      <c r="B1301">
        <v>1798</v>
      </c>
    </row>
    <row r="1302" spans="1:2" x14ac:dyDescent="0.25">
      <c r="A1302" t="s">
        <v>1849</v>
      </c>
      <c r="B1302">
        <v>1799</v>
      </c>
    </row>
    <row r="1303" spans="1:2" x14ac:dyDescent="0.25">
      <c r="A1303" t="s">
        <v>1850</v>
      </c>
      <c r="B1303">
        <v>1800</v>
      </c>
    </row>
    <row r="1304" spans="1:2" x14ac:dyDescent="0.25">
      <c r="A1304" t="s">
        <v>1851</v>
      </c>
      <c r="B1304">
        <v>1801</v>
      </c>
    </row>
    <row r="1305" spans="1:2" x14ac:dyDescent="0.25">
      <c r="A1305" t="s">
        <v>1852</v>
      </c>
      <c r="B1305">
        <v>1802</v>
      </c>
    </row>
    <row r="1306" spans="1:2" x14ac:dyDescent="0.25">
      <c r="A1306" t="s">
        <v>1853</v>
      </c>
      <c r="B1306">
        <v>1803</v>
      </c>
    </row>
    <row r="1307" spans="1:2" x14ac:dyDescent="0.25">
      <c r="A1307" t="s">
        <v>1854</v>
      </c>
      <c r="B1307">
        <v>1804</v>
      </c>
    </row>
    <row r="1308" spans="1:2" x14ac:dyDescent="0.25">
      <c r="A1308" t="s">
        <v>1855</v>
      </c>
      <c r="B1308">
        <v>1805</v>
      </c>
    </row>
    <row r="1309" spans="1:2" x14ac:dyDescent="0.25">
      <c r="A1309" t="s">
        <v>1856</v>
      </c>
      <c r="B1309">
        <v>1806</v>
      </c>
    </row>
    <row r="1310" spans="1:2" x14ac:dyDescent="0.25">
      <c r="A1310" t="s">
        <v>1857</v>
      </c>
      <c r="B1310">
        <v>1807</v>
      </c>
    </row>
    <row r="1311" spans="1:2" x14ac:dyDescent="0.25">
      <c r="A1311" t="s">
        <v>1858</v>
      </c>
      <c r="B1311">
        <v>1808</v>
      </c>
    </row>
    <row r="1312" spans="1:2" x14ac:dyDescent="0.25">
      <c r="A1312" t="s">
        <v>1859</v>
      </c>
      <c r="B1312">
        <v>1809</v>
      </c>
    </row>
    <row r="1313" spans="1:2" x14ac:dyDescent="0.25">
      <c r="A1313" t="s">
        <v>1860</v>
      </c>
      <c r="B1313">
        <v>1810</v>
      </c>
    </row>
    <row r="1314" spans="1:2" x14ac:dyDescent="0.25">
      <c r="A1314" t="s">
        <v>1861</v>
      </c>
      <c r="B1314">
        <v>1811</v>
      </c>
    </row>
    <row r="1315" spans="1:2" x14ac:dyDescent="0.25">
      <c r="A1315" t="s">
        <v>1862</v>
      </c>
      <c r="B1315">
        <v>1812</v>
      </c>
    </row>
    <row r="1316" spans="1:2" x14ac:dyDescent="0.25">
      <c r="A1316" t="s">
        <v>1863</v>
      </c>
      <c r="B1316">
        <v>1813</v>
      </c>
    </row>
    <row r="1317" spans="1:2" x14ac:dyDescent="0.25">
      <c r="A1317" t="s">
        <v>1864</v>
      </c>
      <c r="B1317">
        <v>1814</v>
      </c>
    </row>
    <row r="1318" spans="1:2" x14ac:dyDescent="0.25">
      <c r="A1318" t="s">
        <v>1865</v>
      </c>
      <c r="B1318">
        <v>1815</v>
      </c>
    </row>
    <row r="1319" spans="1:2" x14ac:dyDescent="0.25">
      <c r="A1319" t="s">
        <v>1866</v>
      </c>
      <c r="B1319">
        <v>1816</v>
      </c>
    </row>
    <row r="1320" spans="1:2" x14ac:dyDescent="0.25">
      <c r="A1320" t="s">
        <v>1867</v>
      </c>
      <c r="B1320">
        <v>1817</v>
      </c>
    </row>
    <row r="1321" spans="1:2" x14ac:dyDescent="0.25">
      <c r="A1321" t="s">
        <v>1868</v>
      </c>
      <c r="B1321">
        <v>1818</v>
      </c>
    </row>
    <row r="1322" spans="1:2" x14ac:dyDescent="0.25">
      <c r="A1322" t="s">
        <v>1869</v>
      </c>
      <c r="B1322">
        <v>1819</v>
      </c>
    </row>
    <row r="1323" spans="1:2" x14ac:dyDescent="0.25">
      <c r="A1323" t="s">
        <v>1870</v>
      </c>
      <c r="B1323">
        <v>1820</v>
      </c>
    </row>
    <row r="1324" spans="1:2" x14ac:dyDescent="0.25">
      <c r="A1324" t="s">
        <v>1871</v>
      </c>
      <c r="B1324">
        <v>1821</v>
      </c>
    </row>
    <row r="1325" spans="1:2" x14ac:dyDescent="0.25">
      <c r="A1325" t="s">
        <v>1872</v>
      </c>
      <c r="B1325">
        <v>1822</v>
      </c>
    </row>
    <row r="1326" spans="1:2" x14ac:dyDescent="0.25">
      <c r="A1326" t="s">
        <v>1873</v>
      </c>
      <c r="B1326">
        <v>1823</v>
      </c>
    </row>
    <row r="1327" spans="1:2" x14ac:dyDescent="0.25">
      <c r="A1327" t="s">
        <v>1874</v>
      </c>
      <c r="B1327">
        <v>1824</v>
      </c>
    </row>
    <row r="1328" spans="1:2" x14ac:dyDescent="0.25">
      <c r="A1328" t="s">
        <v>1875</v>
      </c>
      <c r="B1328">
        <v>1825</v>
      </c>
    </row>
    <row r="1329" spans="1:2" x14ac:dyDescent="0.25">
      <c r="A1329" t="s">
        <v>1876</v>
      </c>
      <c r="B1329">
        <v>1826</v>
      </c>
    </row>
    <row r="1330" spans="1:2" x14ac:dyDescent="0.25">
      <c r="A1330" t="s">
        <v>1877</v>
      </c>
      <c r="B1330">
        <v>1827</v>
      </c>
    </row>
    <row r="1331" spans="1:2" x14ac:dyDescent="0.25">
      <c r="A1331" t="s">
        <v>1878</v>
      </c>
      <c r="B1331">
        <v>1828</v>
      </c>
    </row>
    <row r="1332" spans="1:2" x14ac:dyDescent="0.25">
      <c r="A1332" t="s">
        <v>1879</v>
      </c>
      <c r="B1332">
        <v>1829</v>
      </c>
    </row>
    <row r="1333" spans="1:2" x14ac:dyDescent="0.25">
      <c r="A1333" t="s">
        <v>1880</v>
      </c>
      <c r="B1333">
        <v>1830</v>
      </c>
    </row>
    <row r="1334" spans="1:2" x14ac:dyDescent="0.25">
      <c r="A1334" t="s">
        <v>1881</v>
      </c>
      <c r="B1334">
        <v>1831</v>
      </c>
    </row>
    <row r="1335" spans="1:2" x14ac:dyDescent="0.25">
      <c r="A1335" t="s">
        <v>1882</v>
      </c>
      <c r="B1335">
        <v>1832</v>
      </c>
    </row>
    <row r="1336" spans="1:2" x14ac:dyDescent="0.25">
      <c r="A1336" t="s">
        <v>1883</v>
      </c>
      <c r="B1336">
        <v>1833</v>
      </c>
    </row>
    <row r="1337" spans="1:2" x14ac:dyDescent="0.25">
      <c r="A1337" t="s">
        <v>1884</v>
      </c>
      <c r="B1337">
        <v>1834</v>
      </c>
    </row>
    <row r="1338" spans="1:2" x14ac:dyDescent="0.25">
      <c r="A1338" t="s">
        <v>1885</v>
      </c>
      <c r="B1338">
        <v>1835</v>
      </c>
    </row>
    <row r="1339" spans="1:2" x14ac:dyDescent="0.25">
      <c r="A1339" t="s">
        <v>1886</v>
      </c>
      <c r="B1339">
        <v>1836</v>
      </c>
    </row>
    <row r="1340" spans="1:2" x14ac:dyDescent="0.25">
      <c r="A1340" t="s">
        <v>1887</v>
      </c>
      <c r="B1340">
        <v>1837</v>
      </c>
    </row>
    <row r="1341" spans="1:2" x14ac:dyDescent="0.25">
      <c r="A1341" t="s">
        <v>1888</v>
      </c>
      <c r="B1341">
        <v>1838</v>
      </c>
    </row>
    <row r="1342" spans="1:2" x14ac:dyDescent="0.25">
      <c r="A1342" t="s">
        <v>1889</v>
      </c>
      <c r="B1342">
        <v>1839</v>
      </c>
    </row>
    <row r="1343" spans="1:2" x14ac:dyDescent="0.25">
      <c r="A1343" t="s">
        <v>1890</v>
      </c>
      <c r="B1343">
        <v>1840</v>
      </c>
    </row>
    <row r="1344" spans="1:2" x14ac:dyDescent="0.25">
      <c r="A1344" t="s">
        <v>1891</v>
      </c>
      <c r="B1344">
        <v>1841</v>
      </c>
    </row>
    <row r="1345" spans="1:2" x14ac:dyDescent="0.25">
      <c r="A1345" t="s">
        <v>1892</v>
      </c>
      <c r="B1345">
        <v>1842</v>
      </c>
    </row>
    <row r="1346" spans="1:2" x14ac:dyDescent="0.25">
      <c r="A1346" t="s">
        <v>1893</v>
      </c>
      <c r="B1346">
        <v>1843</v>
      </c>
    </row>
    <row r="1347" spans="1:2" x14ac:dyDescent="0.25">
      <c r="A1347" t="s">
        <v>1894</v>
      </c>
      <c r="B1347">
        <v>1844</v>
      </c>
    </row>
    <row r="1348" spans="1:2" x14ac:dyDescent="0.25">
      <c r="A1348" t="s">
        <v>1895</v>
      </c>
      <c r="B1348">
        <v>1845</v>
      </c>
    </row>
    <row r="1349" spans="1:2" x14ac:dyDescent="0.25">
      <c r="A1349" t="s">
        <v>1896</v>
      </c>
      <c r="B1349">
        <v>1846</v>
      </c>
    </row>
    <row r="1350" spans="1:2" x14ac:dyDescent="0.25">
      <c r="A1350" t="s">
        <v>1897</v>
      </c>
      <c r="B1350">
        <v>1847</v>
      </c>
    </row>
    <row r="1351" spans="1:2" x14ac:dyDescent="0.25">
      <c r="A1351" t="s">
        <v>1898</v>
      </c>
      <c r="B1351">
        <v>1848</v>
      </c>
    </row>
    <row r="1352" spans="1:2" x14ac:dyDescent="0.25">
      <c r="A1352" t="s">
        <v>1899</v>
      </c>
      <c r="B1352">
        <v>1849</v>
      </c>
    </row>
    <row r="1353" spans="1:2" x14ac:dyDescent="0.25">
      <c r="A1353" t="s">
        <v>1900</v>
      </c>
      <c r="B1353">
        <v>1850</v>
      </c>
    </row>
  </sheetData>
  <pageMargins left="0.7" right="0.7" top="0.75" bottom="0.75" header="0.3" footer="0.3"/>
  <ignoredErrors>
    <ignoredError sqref="A2:A1353 L4:L9" numberStoredAsText="1"/>
    <ignoredError sqref="M7" evalError="1"/>
    <ignoredError sqref="H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A8 Mastery</vt:lpstr>
      <vt:lpstr>Tbl_Mastery</vt:lpstr>
      <vt:lpstr>Old Rewards</vt:lpstr>
      <vt:lpstr>Data Engine</vt:lpstr>
      <vt:lpstr>TRACKS</vt:lpstr>
      <vt:lpstr>Raw Data</vt:lpstr>
      <vt:lpstr>Floats</vt:lpstr>
      <vt:lpstr>'Raw Data'!groups</vt:lpstr>
      <vt:lpstr>'Raw Data'!names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Rookie Vee</dc:creator>
  <cp:lastModifiedBy>Joe Seven</cp:lastModifiedBy>
  <dcterms:created xsi:type="dcterms:W3CDTF">2018-11-13T03:26:20Z</dcterms:created>
  <dcterms:modified xsi:type="dcterms:W3CDTF">2019-02-15T15:20:19Z</dcterms:modified>
</cp:coreProperties>
</file>